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90" activeTab="3"/>
  </bookViews>
  <sheets>
    <sheet name="bilant" sheetId="1" r:id="rId1"/>
    <sheet name="raport flux de capital" sheetId="2" r:id="rId2"/>
    <sheet name="rezultat finan" sheetId="3" r:id="rId3"/>
    <sheet name="fluxul mijl banesti" sheetId="4" r:id="rId4"/>
  </sheets>
  <definedNames>
    <definedName name="_xlnm.Print_Area" localSheetId="0">'bilant'!$B$2:$F$148</definedName>
    <definedName name="_xlnm.Print_Area" localSheetId="3">'fluxul mijl banesti'!$B$1:$F$56</definedName>
    <definedName name="_xlnm.Print_Area" localSheetId="1">'raport flux de capital'!$B$1:$H$38</definedName>
    <definedName name="_xlnm.Print_Area" localSheetId="2">'rezultat finan'!$B$1:$F$46</definedName>
  </definedNames>
  <calcPr fullCalcOnLoad="1"/>
</workbook>
</file>

<file path=xl/sharedStrings.xml><?xml version="1.0" encoding="utf-8"?>
<sst xmlns="http://schemas.openxmlformats.org/spreadsheetml/2006/main" count="289" uniqueCount="256">
  <si>
    <t>Casa Naţională de Asigurări Sociale a Republicii Moldova</t>
  </si>
  <si>
    <t>Nr.</t>
  </si>
  <si>
    <t>Indicatorii</t>
  </si>
  <si>
    <t>Codul rândului</t>
  </si>
  <si>
    <t>La finele perioadei de gestiune curente</t>
  </si>
  <si>
    <t>La finele perioadei de gestiune precedente</t>
  </si>
  <si>
    <t>ACTIV</t>
  </si>
  <si>
    <t>ACTIVE CURENTE</t>
  </si>
  <si>
    <t xml:space="preserve">Mijloace băneşti </t>
  </si>
  <si>
    <t>Casa (101)</t>
  </si>
  <si>
    <t>Conturi curente în valută naţională (102)</t>
  </si>
  <si>
    <t>Conturi curente în valută străină  (103)</t>
  </si>
  <si>
    <t>Alte mijloace băneşti (104+105+106)</t>
  </si>
  <si>
    <t>Total s.1.1  (rd.01+rd.02+rd.03+rd.04)</t>
  </si>
  <si>
    <t>Creanţe pe termen scurt privind contribuţiile de asigurări sociale de stat obligatorii (111)</t>
  </si>
  <si>
    <t>Creanţe pe termen scurt privind amenzile şi penalităţile (112)</t>
  </si>
  <si>
    <t>Creanţe pe termen scurt privind contribuţiile de asigurări sociale benevole (113)</t>
  </si>
  <si>
    <t>Creanţe pe termen scurt ale bugetului de stat (114)</t>
  </si>
  <si>
    <t>Creanţe pe termen scurt ale distribuitorilor de prestaţii (115)</t>
  </si>
  <si>
    <t>Creanţe pe termen scurt privind veniturile calculate (116)</t>
  </si>
  <si>
    <t>Alte creanţe pe termen scurt (117)</t>
  </si>
  <si>
    <t>Corecţii la datorii dubioase (-) (118)</t>
  </si>
  <si>
    <t>Total s.1.2  (rd.06+rd.07+rd.08+rd.09+rd.10+rd.11+rd.12-rd.13)</t>
  </si>
  <si>
    <t>Stocuri de mărfuri şi materiale</t>
  </si>
  <si>
    <t>Materiale (131)</t>
  </si>
  <si>
    <t>Obiecte de mică valoare şi scurtă durată (132)</t>
  </si>
  <si>
    <t>Uzura obiectelor de mică valoare şi scurtă durată (-) (133)</t>
  </si>
  <si>
    <t>Total s.1.3  (rd.15+rd.16-rd.17)</t>
  </si>
  <si>
    <t>Active financiare curente</t>
  </si>
  <si>
    <t>Investiţii pe termen scurt în întreprinderi fiice (141)</t>
  </si>
  <si>
    <t>Investiţii pe termen scurt în întreprinderi asociate (142)</t>
  </si>
  <si>
    <t>Investiţii pe termen scurt deţinute până la scadenţă (143)</t>
  </si>
  <si>
    <t>Împrumuturi acordate pe termen scurt (145)</t>
  </si>
  <si>
    <t>Corecţii la datorii dubioase aferente activelor financiare curente (-) (146)</t>
  </si>
  <si>
    <t>Total s.1.4  (rd.19+rd.20+rd.21+rd.22+rd.23-rd.24)</t>
  </si>
  <si>
    <t>Alte active curente</t>
  </si>
  <si>
    <t xml:space="preserve">Avansuri pe termen scurt acordate (151) </t>
  </si>
  <si>
    <t xml:space="preserve"> </t>
  </si>
  <si>
    <t>Cheltuieli anticipate curente (152)</t>
  </si>
  <si>
    <t>Corecţii la datorii dubioase aferente altor active curente (-) (153)</t>
  </si>
  <si>
    <t>Total s. 1.5 (rd.26+rd.27-rd.28)</t>
  </si>
  <si>
    <t>Total capitolul 1  (rd.05+rd.14+rd.18+rd.25+rd.29)</t>
  </si>
  <si>
    <t xml:space="preserve">ACTIVE PE TERMEN LUNG </t>
  </si>
  <si>
    <t>Creanţe pe termen lung</t>
  </si>
  <si>
    <t>Creanţe pe termen lung aferente contribuţiilor de asigurări sociale obligatorii (201)</t>
  </si>
  <si>
    <t>Creanţe pe termen lung privind amenzile şi penalităţile (202)</t>
  </si>
  <si>
    <t>Alte creanţe pe termen lung (203)</t>
  </si>
  <si>
    <t>Total s.2.1 (rd.31+rd.32+rd.33)</t>
  </si>
  <si>
    <t>Active financiare pe termen lung</t>
  </si>
  <si>
    <t>Investiţii pe termen lung în întreprinderi fiice (211)</t>
  </si>
  <si>
    <t>Investiţii pe termen lung în întreprinderi asociate (212)</t>
  </si>
  <si>
    <t>Împrumuturi acordate pe termen lung (215)</t>
  </si>
  <si>
    <t xml:space="preserve">Corecţii la datorii dubioase privind activele financiare pe termen lung (-) (216) </t>
  </si>
  <si>
    <t>Modificarea valorii investiţiilor pe termen lung (217)</t>
  </si>
  <si>
    <t>Active materiale pe termen lung</t>
  </si>
  <si>
    <t>Terenuri (221)</t>
  </si>
  <si>
    <t>Mijloace fixe (222)</t>
  </si>
  <si>
    <t>Active materiale în curs de execuţie (223)</t>
  </si>
  <si>
    <t>Uzura mijloacelor fixe (-) (224)</t>
  </si>
  <si>
    <t>Total s.2.3 (rd.43+rd.44+rd.45-rd.46)</t>
  </si>
  <si>
    <t>Active nemateriale</t>
  </si>
  <si>
    <t>Active nemateriale (231)</t>
  </si>
  <si>
    <t>Active nemateriale în curs de execuţie (232)</t>
  </si>
  <si>
    <t>Amortizarea activelor nemateriale (-) (233)</t>
  </si>
  <si>
    <t>Total s.2.4 (rd.48+rd.49-rd.50)</t>
  </si>
  <si>
    <t>TOTAL capitolul 2 (rd.34+rd.42+rd.47+rd.51)</t>
  </si>
  <si>
    <t>TOTAL GENERAL-ACTIV (rd.30+rd.52)</t>
  </si>
  <si>
    <t>PASIV</t>
  </si>
  <si>
    <t>DATORII PE TERMEN SCURT</t>
  </si>
  <si>
    <t>Datorii pe termen scurt calculate</t>
  </si>
  <si>
    <t>Datorii pe termen scurt faţă de pensionari privind plata pensiilor şi indemnizaţiilor  (301)</t>
  </si>
  <si>
    <t>Datorii pe termen scurt privind plata indemnizaţiilor şi compensaţiilor familiilor cu copii (302)</t>
  </si>
  <si>
    <t>Datorii pe termen scurt privind plata indemnizaţiilor de asigurări sociale salariaţilor (303)</t>
  </si>
  <si>
    <t>Datorii pe termen scurt privind plata indemnizaţiilor şi compensaţiilor de asigurare socială de stat în urma accidentelor de muncă şi bolilor profesionale (304)</t>
  </si>
  <si>
    <t>Datorii pe termen scurt privind plăţile din fondul de şomaj (305)</t>
  </si>
  <si>
    <t>Datorii pe termen scurt privind plăţile de asigurare socială benevolă (306)</t>
  </si>
  <si>
    <t>Datorii pe termen scurt privind plata  prestaţiilor de stat din bugetul de stat (307)</t>
  </si>
  <si>
    <t>Datorii pe termen scurt privind faţă de distribuitorii de prestaţi pentru serviciile acordate (308)</t>
  </si>
  <si>
    <t>Datorii pe termen scurt privind retribuirea muncii, contribuţiile de asigurări sociale şi impozitele personalului (309)</t>
  </si>
  <si>
    <t>Datorii pe termen scurt ale bugetului de asigurări sociale faţă de bugetul de stat  (310)</t>
  </si>
  <si>
    <t>Datorii pe termen scurt privind supraplata contribuţiilor de asigurări sociale obligatorii (311)</t>
  </si>
  <si>
    <t>Alte datorii pe termen scurt  (313)</t>
  </si>
  <si>
    <t>Fonduri de asigurări sociale obligatorii</t>
  </si>
  <si>
    <t>Fondul de pensii şi indemnizaţii (321)</t>
  </si>
  <si>
    <t>Fonduri de protecţie a familiilor cu copii (322)</t>
  </si>
  <si>
    <t>Fondul de asigurare socială a salariaţilor (323)</t>
  </si>
  <si>
    <t>Fonduri de asigurare de accidente de muncă şi boli profesionale (324)</t>
  </si>
  <si>
    <t>Fondul de şomaj (325)</t>
  </si>
  <si>
    <t>Fondul de asigurări sociale benevole</t>
  </si>
  <si>
    <t>Fonduri de asigurări sociale benevole (331)</t>
  </si>
  <si>
    <t>Repartizarea şi utilizarea mijloacelor fondurilor</t>
  </si>
  <si>
    <t>Repartizarea şi utilizarea mijloacelor din fondul de pensii şi indemnizaţii (341)</t>
  </si>
  <si>
    <t>Repartizarea şi utilizarea mijloacelor din fondul de protecţie a famiilor cu copii (342)</t>
  </si>
  <si>
    <t>Repartizarea şi utilizarea mijloacelor din fondul de asigurare socială a salariaţilor (343)</t>
  </si>
  <si>
    <t>Repartizarea şi utilizarea mijloacelor din fondul de asigurare de accidente de muncă şi boli profesionale (344)</t>
  </si>
  <si>
    <t>Repartizarea şi utilizarea mijloacelor din fondul de şomaj (345)</t>
  </si>
  <si>
    <t>TOTAL capitolul 3  (rd.67+rd.73+rd.75+rd.81)</t>
  </si>
  <si>
    <t xml:space="preserve">DATORII PE TERMEN LUNG </t>
  </si>
  <si>
    <t>Datorii pe termen lung calculate</t>
  </si>
  <si>
    <t>Datorii financiare pe termen lung (401)</t>
  </si>
  <si>
    <t>Alte datorii pe termen lung (402)</t>
  </si>
  <si>
    <t>Total s.4.1  (rd.83+rd.84)</t>
  </si>
  <si>
    <t xml:space="preserve">TOTAL capitolul 4 (rd.85) </t>
  </si>
  <si>
    <t>CAPITALUL PROPRIU</t>
  </si>
  <si>
    <t>Fondurile instituţiei</t>
  </si>
  <si>
    <t>Fondul activelor materiale pe termen lung (501)</t>
  </si>
  <si>
    <t>Fondul obiectelor de mică valoare şi scurtă durată (502)</t>
  </si>
  <si>
    <t>Fondul activelor materiale (503)</t>
  </si>
  <si>
    <t>Total s.5.1  (rd.87+rd.88+rd.89)</t>
  </si>
  <si>
    <t>Diferenţa din reevaluare</t>
  </si>
  <si>
    <t>Diferenţa din reevaluarea activelor materiale pe termen lung (511)</t>
  </si>
  <si>
    <t>Diferenţa din reevaluarea investiţiilor (512)</t>
  </si>
  <si>
    <t xml:space="preserve">Rezerve </t>
  </si>
  <si>
    <t>Rezerve stabilite de legislaţie (531)</t>
  </si>
  <si>
    <t>Alte rezerve (532)</t>
  </si>
  <si>
    <t>Total s.5.3  (rd.94+rd.95)</t>
  </si>
  <si>
    <t>Surplus (deficit) acumulat</t>
  </si>
  <si>
    <t>Surplus (deficit) acumulat al perioadei precedente (541)</t>
  </si>
  <si>
    <t xml:space="preserve">Surplus (deficit) acumulat al perioadei de gestiune (542) </t>
  </si>
  <si>
    <t>TOTAL capitolul 5 (rd. 90+/-rd.93+rd.96+/-rd.99)</t>
  </si>
  <si>
    <t xml:space="preserve">TOTAL GENERAL – PASIV </t>
  </si>
  <si>
    <t xml:space="preserve">(rd. 82+rd.86+rd.100) </t>
  </si>
  <si>
    <t xml:space="preserve">ordine </t>
  </si>
  <si>
    <t xml:space="preserve">Fluxul mijloacelor băneşti pe tipuri </t>
  </si>
  <si>
    <t>de activităţi</t>
  </si>
  <si>
    <t>Codul rîndului</t>
  </si>
  <si>
    <t>Perioada de gestiune curentă</t>
  </si>
  <si>
    <t>Perioada de gestiune precedentă</t>
  </si>
  <si>
    <t xml:space="preserve">Activitatea operaţională </t>
  </si>
  <si>
    <t>Încasări băneşti sub formă de contribuţii de asigurare socială obligatorie  (+)</t>
  </si>
  <si>
    <t>Încasări băneşti sub formă de amenzi şi penalităţi pentru întârzierea plăţilor  (+)</t>
  </si>
  <si>
    <t>Încasări băneşti  sub formă de mijloace alocate din bugetul de stat pentru plata pensiilor şi indemnizaţiilor de stat (+)</t>
  </si>
  <si>
    <t>Încasări băneşti sub formă de transferuri din bugetul de stat pentru acoperirea deficitului (+)</t>
  </si>
  <si>
    <t xml:space="preserve">Alte încasări băneşti (+) </t>
  </si>
  <si>
    <t>Plata pensiilor şi indemnizaţiilor din bugetul asigurărilor sociale de stat (-)</t>
  </si>
  <si>
    <t>Plata indemnizaţiilor şi compensaţiilor familiilor cu copii (-)</t>
  </si>
  <si>
    <t>Plata indemnizaţiilor de asigurări sociale salariaţilor (-)</t>
  </si>
  <si>
    <t>Plata indemnizaţiilor şi compensaţiilor de asigurare socială în urma accidentelor de muncă şi bolilor profesionale</t>
  </si>
  <si>
    <t>Plata pensiilor şi indemnizaţiilor din Bugetul de Stat (-)</t>
  </si>
  <si>
    <t>Alte plăţi (-)</t>
  </si>
  <si>
    <t xml:space="preserve">Activitatea de investiţii </t>
  </si>
  <si>
    <t xml:space="preserve">Încasări băneşti din ieşirea activelor materiale pe termen lung (+) </t>
  </si>
  <si>
    <t>Încasări băneşti din ieşirea investiţiilor (+)</t>
  </si>
  <si>
    <t>Plăţi băneşti pentru procurarea activelor materiale pe termen lung (-)</t>
  </si>
  <si>
    <t>Plăţi băneşti pentru procurarea investiţiilor (-)</t>
  </si>
  <si>
    <t>Plăţi băneşti pentru procurarea activelor nemateriale (-)</t>
  </si>
  <si>
    <t>Activitatea financiară</t>
  </si>
  <si>
    <t>Încasări băneşti sub formă de credite şi împrumuturi (+)</t>
  </si>
  <si>
    <t>Plăţi băneşti privind creditele şi împrumuturile  (-)</t>
  </si>
  <si>
    <t>Plăţi băneşti aferente leasingului  financiar (-)</t>
  </si>
  <si>
    <t>Fluxul net de mijloace băneşti din activitatea economico-financiară până la articolele excepţionale  (+/-rd.18+/-rd.24+/-rd.28)</t>
  </si>
  <si>
    <t>Încasări (plăţi ) excepţionale ale mijloacelor băneşti</t>
  </si>
  <si>
    <t>Fluxul net total al mijloacelor băneşti (+/-rd.29+/-rd.30)</t>
  </si>
  <si>
    <t xml:space="preserve">Diferenţe de curs favorabile (nefavorabile) </t>
  </si>
  <si>
    <t>Soldul mijloacelor băneşti la începutul anului</t>
  </si>
  <si>
    <t>Soldul mijloacelor băneşti la sfârşitul perioadei de gestiune (+/-rd.28+/-rd.29+rd.30)</t>
  </si>
  <si>
    <t xml:space="preserve">Fluxul net al mijloacelor băneşti din activitatea operaţională (rd.01+rd.02+rd.03+rd.04+rd.05+rd.06+rd.07+rd.08+rd.09-rd.10-rd.11-rd.12-rd.13-rd.14-rd.15-rd.16-rd.17) </t>
  </si>
  <si>
    <t>Fluxul net al mijloacelor băneşti  din activitatea de investiţii (rd.19+rd.20-rd.21-rd.22-rd.23)</t>
  </si>
  <si>
    <t>Fluxul net al mijloacelor băneşti din activitatea financiară (rd.22-rd.23-rd.24)</t>
  </si>
  <si>
    <t>Nr. ordine</t>
  </si>
  <si>
    <t>Venituri din contribuţiile de asigurări sociale obligatorii (rd.03+rd.04+rd.05+rd.06+rd.07)</t>
  </si>
  <si>
    <t>Venituri din contribuţiile de asigurări sociale obligatorii ale agenţilor economici (601)</t>
  </si>
  <si>
    <t>Venituri din contribuţiile de asigurări sociale obligatorii ale întreprinderilor agricole şi de fermieri (602)</t>
  </si>
  <si>
    <t xml:space="preserve">Venituri din contribuţiile persoanelor fizice încadrate în activitatea de antreprenor (603)  </t>
  </si>
  <si>
    <t>Venituri din contribuţiile salariaţilor (604)</t>
  </si>
  <si>
    <t>Venituri din contribuţiile calculate la prestaţii de asigurări sociale (605)</t>
  </si>
  <si>
    <t>Venituri din contribuţii calculate de asigurări sociale benevole (606)</t>
  </si>
  <si>
    <t>Venituri din amenzi şi penalităţi (607)</t>
  </si>
  <si>
    <t>Transferurile de la bugetul de stat pentru acoperirea deficitului BASS   (608)</t>
  </si>
  <si>
    <t>Alte venituri operaţionale (609)</t>
  </si>
  <si>
    <t>Fondul de rezerva</t>
  </si>
  <si>
    <t xml:space="preserve">Cheltuieli  din fondul de pensii şi indemnizaţii (701)  </t>
  </si>
  <si>
    <t>Cheltuieli din fondul de protecţie a familiilor cu copii (702)</t>
  </si>
  <si>
    <t>Cheltuieli din fondul de asigurare socială a salariaţilor (703)</t>
  </si>
  <si>
    <t>Cheltuieli din fondul de asigurare de accidente de muncă şi boli profesionale  (704)</t>
  </si>
  <si>
    <t>Cheltuieli din fondul de şomaj (705)</t>
  </si>
  <si>
    <t xml:space="preserve">Cheltuieli din fondul de asigurări sociale benevole (706) </t>
  </si>
  <si>
    <t xml:space="preserve">Cheltuieli privind formarea rezervelor de datorii dubioase (707) </t>
  </si>
  <si>
    <t>Cheltuieli generale şi administrative (708)</t>
  </si>
  <si>
    <t>Alte cheltuieli operaţionale (709)</t>
  </si>
  <si>
    <t>Rezultatul din activitatea  operaţională: surplus (deficit) (rd.01-rd.12)</t>
  </si>
  <si>
    <t>Rezultatul din activitatea neoperaţională: profit (pierdere) (rd.23+rd.24)</t>
  </si>
  <si>
    <t>Rezultatul din activitatea financiară (611-711)</t>
  </si>
  <si>
    <t>Rezultatul din activitatea de investiţii (612-712)</t>
  </si>
  <si>
    <t xml:space="preserve">Rezultatul din activitatea de bază: surplus (deficit) (rd.21+rd.22)  </t>
  </si>
  <si>
    <t>Rezultatul excepţional: profit (pierdere) (613-713)</t>
  </si>
  <si>
    <t xml:space="preserve">Surplus (deficit) al perioadei de gestiune </t>
  </si>
  <si>
    <t>( +/-rd.25+/-rd.26)</t>
  </si>
  <si>
    <t>cap.</t>
  </si>
  <si>
    <t>La finele</t>
  </si>
  <si>
    <t>anului de gestiune precedent</t>
  </si>
  <si>
    <t>Încasat</t>
  </si>
  <si>
    <t>(calculat)</t>
  </si>
  <si>
    <t>Consumat</t>
  </si>
  <si>
    <t>(virat)</t>
  </si>
  <si>
    <t xml:space="preserve">Fondurile instituţiei                                                                                                                                           </t>
  </si>
  <si>
    <t>Fondul obiectelor de mică valoare şi scurtă durată  (502)</t>
  </si>
  <si>
    <t>Fondul activelor nemateriale (503)</t>
  </si>
  <si>
    <t xml:space="preserve">Diferenţa din reevaluare </t>
  </si>
  <si>
    <t>Surplus (deficit) acumulat al perioadei de gestiune (542)</t>
  </si>
  <si>
    <t>TOTAL  GENERAL (rd.04+/rd.07+rd.10+/-rd.13)</t>
  </si>
  <si>
    <t xml:space="preserve">RAPORTUL PRIVIND FLUXUL MIJLOACELOR BĂNEŞTI </t>
  </si>
  <si>
    <t>Plata indemnizatiilor de şomaj (-)</t>
  </si>
  <si>
    <t>Plata pentru recuperarea sanatatii prin tratament balneosanatorial si reabilitare pentru persoanele asigurate(-)</t>
  </si>
  <si>
    <t>Sustinerea financiara suplimentara a unor beneficiari de pensii si de alocatii sociale(-)</t>
  </si>
  <si>
    <t>Compensarea sumelor anulate ale contributiilor de asigurari sociale de stat obligatorii (+)</t>
  </si>
  <si>
    <t>Şeful Direcţiei generale finanţe şi asigurări sociale</t>
  </si>
  <si>
    <t xml:space="preserve">       Aprobat prin Ordinul ministrului </t>
  </si>
  <si>
    <t xml:space="preserve">       finanţelor al Republicii Moldova</t>
  </si>
  <si>
    <t xml:space="preserve">BILANŢUL CONTABIL </t>
  </si>
  <si>
    <t>1.1.1.</t>
  </si>
  <si>
    <t>1.1.2.</t>
  </si>
  <si>
    <t>1.1.3.</t>
  </si>
  <si>
    <t>1.1.4.</t>
  </si>
  <si>
    <t>1.1.5.</t>
  </si>
  <si>
    <t>RAPORTUL PRIVIND REZULTATELE FINANCIARE</t>
  </si>
  <si>
    <t>Preşedintele Casei Naţionale de Asigurări Sociale</t>
  </si>
  <si>
    <r>
      <t xml:space="preserve">                                                                </t>
    </r>
    <r>
      <rPr>
        <sz val="12"/>
        <rFont val="Arial"/>
        <family val="2"/>
      </rPr>
      <t>la situatia de 01 ianuarie 2015</t>
    </r>
  </si>
  <si>
    <t xml:space="preserve">             Aprobat prin Ordinul ministerului</t>
  </si>
  <si>
    <t xml:space="preserve">             finanţelor al Republicii Moldova</t>
  </si>
  <si>
    <r>
      <t xml:space="preserve">                                                            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 la situaţia de 01 ianuarie 2015</t>
    </r>
  </si>
  <si>
    <t xml:space="preserve">                  mii lei</t>
  </si>
  <si>
    <t xml:space="preserve">                                Casa Naţională de Asigurări Sociale a Republicii Moldova</t>
  </si>
  <si>
    <r>
      <t xml:space="preserve">       </t>
    </r>
    <r>
      <rPr>
        <sz val="12"/>
        <rFont val="Arial"/>
        <family val="2"/>
      </rPr>
      <t>la situaţia de 01 ianuarie 2015</t>
    </r>
  </si>
  <si>
    <t xml:space="preserve">RAPORTUL PRIVIND FLUXUL CAPITALULUI PROPRIU </t>
  </si>
  <si>
    <r>
      <t>Creanţe pe termen scurt</t>
    </r>
    <r>
      <rPr>
        <b/>
        <i/>
        <sz val="12"/>
        <rFont val="Times New Roman"/>
        <family val="1"/>
      </rPr>
      <t xml:space="preserve"> </t>
    </r>
  </si>
  <si>
    <t>Total s.2.2 (rd.35+rd.36+rd.37+rd.38-rd.39-rd.40+/-rd.41)</t>
  </si>
  <si>
    <t>Datorii financiare pe termen scurt  (312)</t>
  </si>
  <si>
    <t>Total s.3.1 (rd.54+rd.55+rd.56+rd.57+rd.58+rd.59+rd.60+rd.61+ rd.62+rd.63+rd.64+rd.65+rd.66)</t>
  </si>
  <si>
    <t>Total s.3.2 (rd.68+rd.69+rd.70+rd.71+rd.72)</t>
  </si>
  <si>
    <t>Total s.3.3  (rd.74)</t>
  </si>
  <si>
    <t>Total s.3.4  (rd.76+rd.77+rd.78+rd.79+rd.80)</t>
  </si>
  <si>
    <t xml:space="preserve">Total s.5.2  (+/-rd.91+/-rd.92) </t>
  </si>
  <si>
    <t xml:space="preserve">Total s.5.4  (+/-rd. 97+/- rd.98) </t>
  </si>
  <si>
    <r>
      <t xml:space="preserve">Total cap.1 </t>
    </r>
    <r>
      <rPr>
        <sz val="12"/>
        <color indexed="8"/>
        <rFont val="Times New Roman"/>
        <family val="1"/>
      </rPr>
      <t>(rd.01+rd.02+rd.03)</t>
    </r>
  </si>
  <si>
    <r>
      <t xml:space="preserve">Total cap. 2 </t>
    </r>
    <r>
      <rPr>
        <sz val="12"/>
        <color indexed="8"/>
        <rFont val="Times New Roman"/>
        <family val="1"/>
      </rPr>
      <t>(+/-rd.05+/-rd.06)</t>
    </r>
  </si>
  <si>
    <r>
      <t xml:space="preserve">Total cap. 3  </t>
    </r>
    <r>
      <rPr>
        <sz val="12"/>
        <color indexed="8"/>
        <rFont val="Times New Roman"/>
        <family val="1"/>
      </rPr>
      <t>(rd.08+rd.09)</t>
    </r>
  </si>
  <si>
    <r>
      <t>Surplus (deficit) acumulat</t>
    </r>
    <r>
      <rPr>
        <sz val="12"/>
        <color indexed="8"/>
        <rFont val="Times New Roman"/>
        <family val="1"/>
      </rPr>
      <t xml:space="preserve"> </t>
    </r>
  </si>
  <si>
    <r>
      <t>Surplus (deficit) acumulat al perioadelor precedente (541)</t>
    </r>
    <r>
      <rPr>
        <b/>
        <sz val="12"/>
        <color indexed="8"/>
        <rFont val="Times New Roman"/>
        <family val="1"/>
      </rPr>
      <t xml:space="preserve"> </t>
    </r>
  </si>
  <si>
    <r>
      <t xml:space="preserve">Total cap. 4 </t>
    </r>
    <r>
      <rPr>
        <sz val="12"/>
        <color indexed="8"/>
        <rFont val="Times New Roman"/>
        <family val="1"/>
      </rPr>
      <t>(+/-rd.11+/-rd.12)</t>
    </r>
    <r>
      <rPr>
        <b/>
        <sz val="12"/>
        <color indexed="8"/>
        <rFont val="Times New Roman"/>
        <family val="1"/>
      </rPr>
      <t xml:space="preserve"> </t>
    </r>
  </si>
  <si>
    <t>Aprobat prin Ordinul ministerului</t>
  </si>
  <si>
    <t>finanţelor al Republicii Moldova</t>
  </si>
  <si>
    <t>nr.156 din01.11.2013</t>
  </si>
  <si>
    <t>Maria BORTA</t>
  </si>
  <si>
    <t>Elena COSTIN</t>
  </si>
  <si>
    <t xml:space="preserve">             nr.156 din 01.11.2013</t>
  </si>
  <si>
    <t>Venituri  din activitatea operaţională (rd.02+rd.08+rd.09+rd.10+rd.11)</t>
  </si>
  <si>
    <t>Cheltuieli ale activităţii operaţionale (rd.13+rd.14+rd.15+rd.16+rd.17+rd.18+rd.19+rd.20)</t>
  </si>
  <si>
    <t xml:space="preserve">                                                                la situaţia de 1 ianuarie 2015</t>
  </si>
  <si>
    <t xml:space="preserve">          lei</t>
  </si>
  <si>
    <t xml:space="preserve"> lei</t>
  </si>
  <si>
    <t>lei</t>
  </si>
  <si>
    <t>Investiţii pe termen scurt destinate vînzării (144)</t>
  </si>
  <si>
    <t>Investiţii pe termen lung deţinute pînă la scadenţă (213)</t>
  </si>
  <si>
    <t>Investiţii pe termen lung destinate vînzării (214)</t>
  </si>
  <si>
    <t xml:space="preserve">       nr.156 din 01.11.2013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</si>
</sst>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/m;@"/>
    <numFmt numFmtId="175" formatCode="d/m/yy;@"/>
  </numFmts>
  <fonts count="61">
    <font>
      <sz val="10"/>
      <name val="Arial Cyr"/>
      <family val="0"/>
    </font>
    <font>
      <u val="single"/>
      <sz val="7.5"/>
      <color indexed="12"/>
      <name val="Arial"/>
      <family val="0"/>
    </font>
    <font>
      <sz val="10"/>
      <name val="Arial"/>
      <family val="0"/>
    </font>
    <font>
      <u val="single"/>
      <sz val="7.5"/>
      <color indexed="36"/>
      <name val="Arial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9.5"/>
      <name val="Times New Roman"/>
      <family val="1"/>
    </font>
    <font>
      <b/>
      <sz val="10"/>
      <name val="Arial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Arial"/>
      <family val="0"/>
    </font>
    <font>
      <b/>
      <sz val="12"/>
      <name val="Arial Cyr"/>
      <family val="0"/>
    </font>
    <font>
      <sz val="12"/>
      <name val="Arial"/>
      <family val="0"/>
    </font>
    <font>
      <sz val="12"/>
      <name val="Arial Cyr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Arial Cyr"/>
      <family val="0"/>
    </font>
    <font>
      <b/>
      <i/>
      <sz val="12"/>
      <name val="Times New Roman"/>
      <family val="1"/>
    </font>
    <font>
      <sz val="9"/>
      <name val="Arial Cyr"/>
      <family val="0"/>
    </font>
    <font>
      <b/>
      <sz val="14"/>
      <name val="Times New Roman"/>
      <family val="1"/>
    </font>
    <font>
      <b/>
      <sz val="14"/>
      <name val="Arial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2" fillId="0" borderId="0" xfId="54">
      <alignment/>
      <protection/>
    </xf>
    <xf numFmtId="0" fontId="5" fillId="0" borderId="0" xfId="54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8" fillId="0" borderId="0" xfId="54" applyFont="1">
      <alignment/>
      <protection/>
    </xf>
    <xf numFmtId="0" fontId="2" fillId="0" borderId="0" xfId="55">
      <alignment/>
      <protection/>
    </xf>
    <xf numFmtId="0" fontId="5" fillId="0" borderId="0" xfId="55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56" applyFont="1" applyBorder="1">
      <alignment/>
      <protection/>
    </xf>
    <xf numFmtId="0" fontId="13" fillId="0" borderId="0" xfId="0" applyFont="1" applyAlignment="1">
      <alignment/>
    </xf>
    <xf numFmtId="0" fontId="11" fillId="0" borderId="0" xfId="55" applyFont="1">
      <alignment/>
      <protection/>
    </xf>
    <xf numFmtId="0" fontId="10" fillId="0" borderId="0" xfId="55" applyFont="1" applyFill="1" applyBorder="1" applyAlignment="1">
      <alignment vertical="top" wrapText="1"/>
      <protection/>
    </xf>
    <xf numFmtId="0" fontId="5" fillId="0" borderId="0" xfId="54" applyFont="1">
      <alignment/>
      <protection/>
    </xf>
    <xf numFmtId="0" fontId="14" fillId="0" borderId="0" xfId="54" applyFont="1">
      <alignment/>
      <protection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55" applyFont="1" applyBorder="1" applyAlignment="1">
      <alignment horizontal="center" vertical="top" wrapText="1"/>
      <protection/>
    </xf>
    <xf numFmtId="0" fontId="10" fillId="0" borderId="0" xfId="55" applyFont="1" applyBorder="1" applyAlignment="1">
      <alignment vertical="top" wrapText="1"/>
      <protection/>
    </xf>
    <xf numFmtId="0" fontId="10" fillId="0" borderId="0" xfId="55" applyFont="1" applyBorder="1" applyAlignment="1" quotePrefix="1">
      <alignment vertical="top" wrapText="1"/>
      <protection/>
    </xf>
    <xf numFmtId="0" fontId="16" fillId="0" borderId="0" xfId="56" applyFont="1" applyBorder="1">
      <alignment/>
      <protection/>
    </xf>
    <xf numFmtId="0" fontId="4" fillId="0" borderId="0" xfId="56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5" fillId="0" borderId="10" xfId="56" applyFont="1" applyBorder="1" applyAlignment="1">
      <alignment vertical="top" wrapText="1"/>
      <protection/>
    </xf>
    <xf numFmtId="0" fontId="5" fillId="0" borderId="10" xfId="56" applyFont="1" applyBorder="1" applyAlignment="1">
      <alignment horizontal="center" vertical="top" wrapText="1"/>
      <protection/>
    </xf>
    <xf numFmtId="0" fontId="17" fillId="0" borderId="0" xfId="0" applyFont="1" applyAlignment="1">
      <alignment/>
    </xf>
    <xf numFmtId="0" fontId="8" fillId="0" borderId="10" xfId="56" applyFont="1" applyBorder="1" applyAlignment="1">
      <alignment vertical="top" wrapText="1"/>
      <protection/>
    </xf>
    <xf numFmtId="0" fontId="8" fillId="0" borderId="10" xfId="56" applyFont="1" applyBorder="1" applyAlignment="1">
      <alignment horizontal="justify" vertical="top" wrapText="1"/>
      <protection/>
    </xf>
    <xf numFmtId="0" fontId="8" fillId="0" borderId="10" xfId="56" applyFont="1" applyBorder="1" applyAlignment="1">
      <alignment horizontal="center" vertical="top" wrapText="1"/>
      <protection/>
    </xf>
    <xf numFmtId="14" fontId="18" fillId="0" borderId="10" xfId="56" applyNumberFormat="1" applyFont="1" applyBorder="1" applyAlignment="1">
      <alignment vertical="top" wrapText="1"/>
      <protection/>
    </xf>
    <xf numFmtId="0" fontId="18" fillId="0" borderId="10" xfId="56" applyFont="1" applyBorder="1" applyAlignment="1">
      <alignment horizontal="justify" vertical="top" wrapText="1"/>
      <protection/>
    </xf>
    <xf numFmtId="0" fontId="19" fillId="0" borderId="10" xfId="56" applyFont="1" applyBorder="1" applyAlignment="1">
      <alignment horizontal="justify" vertical="top" wrapText="1"/>
      <protection/>
    </xf>
    <xf numFmtId="1" fontId="8" fillId="0" borderId="10" xfId="56" applyNumberFormat="1" applyFont="1" applyBorder="1" applyAlignment="1">
      <alignment vertical="top" wrapText="1"/>
      <protection/>
    </xf>
    <xf numFmtId="0" fontId="8" fillId="0" borderId="11" xfId="56" applyFont="1" applyFill="1" applyBorder="1" applyAlignment="1">
      <alignment vertical="top" wrapText="1"/>
      <protection/>
    </xf>
    <xf numFmtId="0" fontId="16" fillId="0" borderId="0" xfId="54" applyFont="1">
      <alignment/>
      <protection/>
    </xf>
    <xf numFmtId="0" fontId="21" fillId="0" borderId="0" xfId="0" applyFont="1" applyAlignment="1">
      <alignment/>
    </xf>
    <xf numFmtId="0" fontId="16" fillId="0" borderId="0" xfId="55" applyFont="1">
      <alignment/>
      <protection/>
    </xf>
    <xf numFmtId="0" fontId="14" fillId="0" borderId="0" xfId="55" applyFont="1">
      <alignment/>
      <protection/>
    </xf>
    <xf numFmtId="0" fontId="16" fillId="0" borderId="0" xfId="55" applyFont="1" applyAlignment="1">
      <alignment/>
      <protection/>
    </xf>
    <xf numFmtId="0" fontId="17" fillId="0" borderId="0" xfId="0" applyFont="1" applyAlignment="1">
      <alignment/>
    </xf>
    <xf numFmtId="0" fontId="8" fillId="0" borderId="10" xfId="55" applyFont="1" applyBorder="1" applyAlignment="1">
      <alignment horizontal="center" vertical="top" wrapText="1"/>
      <protection/>
    </xf>
    <xf numFmtId="0" fontId="8" fillId="0" borderId="0" xfId="55" applyFont="1" applyAlignment="1">
      <alignment horizontal="center"/>
      <protection/>
    </xf>
    <xf numFmtId="0" fontId="8" fillId="0" borderId="10" xfId="55" applyFont="1" applyBorder="1" applyAlignment="1">
      <alignment vertical="top" wrapText="1"/>
      <protection/>
    </xf>
    <xf numFmtId="0" fontId="8" fillId="0" borderId="10" xfId="55" applyFont="1" applyBorder="1" applyAlignment="1">
      <alignment horizontal="justify" vertical="top" wrapText="1"/>
      <protection/>
    </xf>
    <xf numFmtId="0" fontId="8" fillId="0" borderId="10" xfId="55" applyNumberFormat="1" applyFont="1" applyBorder="1" applyAlignment="1">
      <alignment horizontal="center" vertical="top" wrapText="1"/>
      <protection/>
    </xf>
    <xf numFmtId="0" fontId="16" fillId="0" borderId="0" xfId="53" applyFont="1">
      <alignment/>
      <protection/>
    </xf>
    <xf numFmtId="0" fontId="8" fillId="0" borderId="0" xfId="53" applyFont="1">
      <alignment/>
      <protection/>
    </xf>
    <xf numFmtId="0" fontId="14" fillId="0" borderId="0" xfId="53" applyFont="1">
      <alignment/>
      <protection/>
    </xf>
    <xf numFmtId="0" fontId="0" fillId="0" borderId="0" xfId="0" applyFont="1" applyAlignment="1">
      <alignment/>
    </xf>
    <xf numFmtId="0" fontId="16" fillId="0" borderId="0" xfId="53" applyFont="1">
      <alignment/>
      <protection/>
    </xf>
    <xf numFmtId="0" fontId="4" fillId="0" borderId="12" xfId="54" applyFont="1" applyBorder="1" applyAlignment="1">
      <alignment horizontal="center" vertical="top" wrapText="1"/>
      <protection/>
    </xf>
    <xf numFmtId="0" fontId="4" fillId="0" borderId="13" xfId="54" applyFont="1" applyBorder="1" applyAlignment="1">
      <alignment horizontal="center" vertical="top" wrapText="1"/>
      <protection/>
    </xf>
    <xf numFmtId="0" fontId="8" fillId="0" borderId="13" xfId="54" applyFont="1" applyBorder="1" applyAlignment="1">
      <alignment horizontal="center" vertical="top" wrapText="1"/>
      <protection/>
    </xf>
    <xf numFmtId="0" fontId="4" fillId="0" borderId="14" xfId="54" applyFont="1" applyBorder="1" applyAlignment="1">
      <alignment horizontal="center" vertical="top" wrapText="1"/>
      <protection/>
    </xf>
    <xf numFmtId="0" fontId="4" fillId="0" borderId="15" xfId="54" applyFont="1" applyBorder="1" applyAlignment="1">
      <alignment horizontal="center" vertical="top" wrapText="1"/>
      <protection/>
    </xf>
    <xf numFmtId="0" fontId="8" fillId="0" borderId="15" xfId="54" applyFont="1" applyBorder="1" applyAlignment="1">
      <alignment horizontal="center" vertical="top" wrapText="1"/>
      <protection/>
    </xf>
    <xf numFmtId="0" fontId="20" fillId="0" borderId="16" xfId="54" applyFont="1" applyBorder="1" applyAlignment="1">
      <alignment vertical="top" wrapText="1"/>
      <protection/>
    </xf>
    <xf numFmtId="0" fontId="20" fillId="0" borderId="17" xfId="54" applyFont="1" applyBorder="1" applyAlignment="1">
      <alignment vertical="top" wrapText="1"/>
      <protection/>
    </xf>
    <xf numFmtId="0" fontId="4" fillId="0" borderId="17" xfId="54" applyFont="1" applyBorder="1" applyAlignment="1">
      <alignment horizontal="center" vertical="top" wrapText="1"/>
      <protection/>
    </xf>
    <xf numFmtId="0" fontId="16" fillId="0" borderId="14" xfId="54" applyFont="1" applyBorder="1" applyAlignment="1">
      <alignment vertical="top" wrapText="1"/>
      <protection/>
    </xf>
    <xf numFmtId="0" fontId="4" fillId="0" borderId="15" xfId="54" applyFont="1" applyBorder="1" applyAlignment="1">
      <alignment horizontal="justify" vertical="top" wrapText="1"/>
      <protection/>
    </xf>
    <xf numFmtId="0" fontId="4" fillId="0" borderId="14" xfId="54" applyFont="1" applyBorder="1" applyAlignment="1">
      <alignment vertical="top" wrapText="1"/>
      <protection/>
    </xf>
    <xf numFmtId="0" fontId="20" fillId="0" borderId="14" xfId="54" applyFont="1" applyBorder="1" applyAlignment="1">
      <alignment vertical="top" wrapText="1"/>
      <protection/>
    </xf>
    <xf numFmtId="0" fontId="20" fillId="0" borderId="15" xfId="54" applyFont="1" applyBorder="1" applyAlignment="1">
      <alignment vertical="top" wrapText="1"/>
      <protection/>
    </xf>
    <xf numFmtId="0" fontId="20" fillId="0" borderId="15" xfId="54" applyFont="1" applyBorder="1" applyAlignment="1">
      <alignment horizontal="center" vertical="top" wrapText="1"/>
      <protection/>
    </xf>
    <xf numFmtId="0" fontId="20" fillId="0" borderId="17" xfId="54" applyFont="1" applyBorder="1" applyAlignment="1">
      <alignment horizontal="justify" vertical="top" wrapText="1"/>
      <protection/>
    </xf>
    <xf numFmtId="0" fontId="4" fillId="0" borderId="17" xfId="54" applyFont="1" applyBorder="1" applyAlignment="1">
      <alignment vertical="top" wrapText="1"/>
      <protection/>
    </xf>
    <xf numFmtId="0" fontId="4" fillId="0" borderId="15" xfId="54" applyFont="1" applyBorder="1" applyAlignment="1">
      <alignment vertical="top" wrapText="1"/>
      <protection/>
    </xf>
    <xf numFmtId="0" fontId="23" fillId="0" borderId="0" xfId="0" applyFont="1" applyAlignment="1">
      <alignment/>
    </xf>
    <xf numFmtId="0" fontId="4" fillId="0" borderId="18" xfId="54" applyFont="1" applyBorder="1" applyAlignment="1">
      <alignment horizontal="center" vertical="top" wrapText="1"/>
      <protection/>
    </xf>
    <xf numFmtId="0" fontId="4" fillId="0" borderId="19" xfId="54" applyFont="1" applyBorder="1" applyAlignment="1">
      <alignment horizontal="center" vertical="top" wrapText="1"/>
      <protection/>
    </xf>
    <xf numFmtId="0" fontId="5" fillId="0" borderId="20" xfId="56" applyFont="1" applyBorder="1" applyAlignment="1">
      <alignment vertical="top" wrapText="1"/>
      <protection/>
    </xf>
    <xf numFmtId="0" fontId="6" fillId="0" borderId="21" xfId="56" applyFont="1" applyBorder="1" applyAlignment="1">
      <alignment horizontal="center" vertical="top" wrapText="1"/>
      <protection/>
    </xf>
    <xf numFmtId="0" fontId="6" fillId="0" borderId="20" xfId="56" applyFont="1" applyBorder="1" applyAlignment="1">
      <alignment horizontal="center" vertical="top" wrapText="1"/>
      <protection/>
    </xf>
    <xf numFmtId="0" fontId="11" fillId="0" borderId="0" xfId="56" applyFont="1" applyBorder="1">
      <alignment/>
      <protection/>
    </xf>
    <xf numFmtId="0" fontId="5" fillId="0" borderId="21" xfId="56" applyFont="1" applyBorder="1" applyAlignment="1">
      <alignment vertical="top" wrapText="1"/>
      <protection/>
    </xf>
    <xf numFmtId="0" fontId="20" fillId="0" borderId="21" xfId="56" applyFont="1" applyBorder="1" applyAlignment="1">
      <alignment vertical="top" wrapText="1"/>
      <protection/>
    </xf>
    <xf numFmtId="0" fontId="20" fillId="0" borderId="20" xfId="56" applyFont="1" applyBorder="1" applyAlignment="1">
      <alignment vertical="top" wrapText="1"/>
      <protection/>
    </xf>
    <xf numFmtId="174" fontId="8" fillId="0" borderId="10" xfId="56" applyNumberFormat="1" applyFont="1" applyBorder="1" applyAlignment="1">
      <alignment vertical="top" wrapText="1"/>
      <protection/>
    </xf>
    <xf numFmtId="0" fontId="0" fillId="0" borderId="0" xfId="0" applyBorder="1" applyAlignment="1">
      <alignment/>
    </xf>
    <xf numFmtId="0" fontId="5" fillId="0" borderId="10" xfId="55" applyFont="1" applyBorder="1" applyAlignment="1">
      <alignment horizontal="justify" vertical="top" wrapText="1"/>
      <protection/>
    </xf>
    <xf numFmtId="0" fontId="5" fillId="0" borderId="10" xfId="55" applyFont="1" applyBorder="1" applyAlignment="1">
      <alignment horizontal="center" vertical="top" wrapText="1"/>
      <protection/>
    </xf>
    <xf numFmtId="0" fontId="5" fillId="0" borderId="10" xfId="55" applyFont="1" applyBorder="1" applyAlignment="1" quotePrefix="1">
      <alignment vertical="top" wrapText="1"/>
      <protection/>
    </xf>
    <xf numFmtId="0" fontId="5" fillId="0" borderId="10" xfId="55" applyFont="1" applyBorder="1" applyAlignment="1">
      <alignment vertical="top" wrapText="1"/>
      <protection/>
    </xf>
    <xf numFmtId="0" fontId="8" fillId="0" borderId="10" xfId="55" applyFont="1" applyFill="1" applyBorder="1" applyAlignment="1">
      <alignment vertical="top" wrapText="1"/>
      <protection/>
    </xf>
    <xf numFmtId="0" fontId="8" fillId="0" borderId="22" xfId="55" applyFont="1" applyBorder="1" applyAlignment="1">
      <alignment horizontal="center" vertical="top" wrapText="1"/>
      <protection/>
    </xf>
    <xf numFmtId="0" fontId="5" fillId="0" borderId="20" xfId="55" applyFont="1" applyBorder="1" applyAlignment="1">
      <alignment horizontal="justify" vertical="top" wrapText="1"/>
      <protection/>
    </xf>
    <xf numFmtId="0" fontId="8" fillId="0" borderId="21" xfId="55" applyFont="1" applyBorder="1" applyAlignment="1">
      <alignment horizontal="center" vertical="top" wrapText="1"/>
      <protection/>
    </xf>
    <xf numFmtId="0" fontId="8" fillId="0" borderId="20" xfId="55" applyFont="1" applyBorder="1" applyAlignment="1">
      <alignment horizontal="center" vertical="top" wrapText="1"/>
      <protection/>
    </xf>
    <xf numFmtId="174" fontId="8" fillId="0" borderId="10" xfId="55" applyNumberFormat="1" applyFont="1" applyBorder="1" applyAlignment="1">
      <alignment vertical="top" wrapText="1"/>
      <protection/>
    </xf>
    <xf numFmtId="174" fontId="5" fillId="0" borderId="10" xfId="55" applyNumberFormat="1" applyFont="1" applyBorder="1" applyAlignment="1">
      <alignment vertical="top" wrapText="1"/>
      <protection/>
    </xf>
    <xf numFmtId="0" fontId="8" fillId="0" borderId="10" xfId="53" applyFont="1" applyBorder="1" applyAlignment="1">
      <alignment horizontal="center" vertical="top" wrapText="1"/>
      <protection/>
    </xf>
    <xf numFmtId="0" fontId="5" fillId="0" borderId="10" xfId="53" applyFont="1" applyBorder="1" applyAlignment="1">
      <alignment horizontal="center" vertical="top" wrapText="1"/>
      <protection/>
    </xf>
    <xf numFmtId="0" fontId="5" fillId="0" borderId="10" xfId="53" applyFont="1" applyBorder="1">
      <alignment/>
      <protection/>
    </xf>
    <xf numFmtId="0" fontId="5" fillId="0" borderId="10" xfId="53" applyFont="1" applyBorder="1" applyAlignment="1">
      <alignment vertical="top" wrapText="1"/>
      <protection/>
    </xf>
    <xf numFmtId="0" fontId="8" fillId="0" borderId="10" xfId="53" applyFont="1" applyBorder="1" applyAlignment="1">
      <alignment vertical="top" wrapText="1"/>
      <protection/>
    </xf>
    <xf numFmtId="174" fontId="5" fillId="0" borderId="10" xfId="53" applyNumberFormat="1" applyFont="1" applyBorder="1" applyAlignment="1">
      <alignment vertical="top" wrapText="1"/>
      <protection/>
    </xf>
    <xf numFmtId="0" fontId="8" fillId="0" borderId="10" xfId="53" applyFont="1" applyBorder="1" applyAlignment="1">
      <alignment horizontal="right" vertical="top" wrapText="1"/>
      <protection/>
    </xf>
    <xf numFmtId="0" fontId="5" fillId="0" borderId="10" xfId="53" applyFont="1" applyBorder="1" applyAlignment="1">
      <alignment horizontal="right" vertical="top" wrapText="1"/>
      <protection/>
    </xf>
    <xf numFmtId="0" fontId="18" fillId="0" borderId="10" xfId="53" applyFont="1" applyBorder="1" applyAlignment="1">
      <alignment vertical="top" wrapText="1"/>
      <protection/>
    </xf>
    <xf numFmtId="0" fontId="24" fillId="0" borderId="0" xfId="54" applyFont="1">
      <alignment/>
      <protection/>
    </xf>
    <xf numFmtId="0" fontId="25" fillId="0" borderId="0" xfId="54" applyFont="1">
      <alignment/>
      <protection/>
    </xf>
    <xf numFmtId="0" fontId="26" fillId="0" borderId="0" xfId="0" applyFont="1" applyAlignment="1">
      <alignment/>
    </xf>
    <xf numFmtId="0" fontId="16" fillId="0" borderId="0" xfId="56" applyFont="1" applyBorder="1" applyAlignment="1">
      <alignment horizontal="right"/>
      <protection/>
    </xf>
    <xf numFmtId="0" fontId="8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54" applyFont="1" applyAlignment="1">
      <alignment horizontal="left"/>
      <protection/>
    </xf>
    <xf numFmtId="0" fontId="2" fillId="0" borderId="0" xfId="56" applyFont="1" applyBorder="1" applyAlignment="1">
      <alignment horizontal="right"/>
      <protection/>
    </xf>
    <xf numFmtId="0" fontId="8" fillId="0" borderId="21" xfId="53" applyFont="1" applyBorder="1" applyAlignment="1">
      <alignment horizontal="center" vertical="top" wrapText="1"/>
      <protection/>
    </xf>
    <xf numFmtId="0" fontId="8" fillId="0" borderId="20" xfId="53" applyFont="1" applyBorder="1" applyAlignment="1">
      <alignment horizontal="center" vertical="top" wrapText="1"/>
      <protection/>
    </xf>
    <xf numFmtId="0" fontId="20" fillId="0" borderId="0" xfId="53" applyFont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20" fillId="0" borderId="0" xfId="53" applyFont="1" applyAlignment="1">
      <alignment/>
      <protection/>
    </xf>
    <xf numFmtId="0" fontId="24" fillId="0" borderId="0" xfId="54" applyFont="1" applyAlignment="1">
      <alignment/>
      <protection/>
    </xf>
    <xf numFmtId="0" fontId="26" fillId="0" borderId="0" xfId="0" applyFont="1" applyAlignment="1">
      <alignment/>
    </xf>
    <xf numFmtId="0" fontId="8" fillId="0" borderId="10" xfId="53" applyFont="1" applyBorder="1" applyAlignment="1">
      <alignment vertical="top" wrapText="1"/>
      <protection/>
    </xf>
    <xf numFmtId="0" fontId="8" fillId="0" borderId="10" xfId="53" applyFont="1" applyBorder="1" applyAlignment="1">
      <alignment horizontal="center" vertical="top" wrapText="1"/>
      <protection/>
    </xf>
    <xf numFmtId="0" fontId="17" fillId="0" borderId="10" xfId="0" applyFont="1" applyBorder="1" applyAlignment="1">
      <alignment/>
    </xf>
    <xf numFmtId="0" fontId="5" fillId="0" borderId="10" xfId="53" applyFont="1" applyBorder="1" applyAlignment="1">
      <alignment horizontal="right" vertical="top" wrapText="1"/>
      <protection/>
    </xf>
    <xf numFmtId="0" fontId="5" fillId="0" borderId="10" xfId="53" applyFont="1" applyBorder="1" applyAlignment="1">
      <alignment horizontal="center" vertical="top" wrapText="1"/>
      <protection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0" xfId="54" applyFont="1" applyAlignment="1">
      <alignment wrapText="1"/>
      <protection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12" xfId="54" applyFont="1" applyBorder="1" applyAlignment="1">
      <alignment vertical="top" wrapText="1"/>
      <protection/>
    </xf>
    <xf numFmtId="0" fontId="5" fillId="0" borderId="14" xfId="54" applyFont="1" applyBorder="1" applyAlignment="1">
      <alignment vertical="top" wrapText="1"/>
      <protection/>
    </xf>
    <xf numFmtId="0" fontId="4" fillId="0" borderId="12" xfId="54" applyFont="1" applyBorder="1" applyAlignment="1">
      <alignment horizontal="center" vertical="top" wrapText="1"/>
      <protection/>
    </xf>
    <xf numFmtId="0" fontId="4" fillId="0" borderId="14" xfId="54" applyFont="1" applyBorder="1" applyAlignment="1">
      <alignment horizontal="center" vertical="top" wrapText="1"/>
      <protection/>
    </xf>
    <xf numFmtId="0" fontId="20" fillId="0" borderId="12" xfId="54" applyFont="1" applyBorder="1" applyAlignment="1">
      <alignment vertical="top" wrapText="1"/>
      <protection/>
    </xf>
    <xf numFmtId="0" fontId="20" fillId="0" borderId="14" xfId="54" applyFont="1" applyBorder="1" applyAlignment="1">
      <alignment vertical="top" wrapText="1"/>
      <protection/>
    </xf>
    <xf numFmtId="0" fontId="20" fillId="0" borderId="12" xfId="54" applyFont="1" applyBorder="1" applyAlignment="1">
      <alignment horizontal="center" vertical="top" wrapText="1"/>
      <protection/>
    </xf>
    <xf numFmtId="0" fontId="20" fillId="0" borderId="14" xfId="54" applyFont="1" applyBorder="1" applyAlignment="1">
      <alignment horizontal="center" vertical="top" wrapText="1"/>
      <protection/>
    </xf>
    <xf numFmtId="0" fontId="4" fillId="0" borderId="16" xfId="54" applyFont="1" applyBorder="1" applyAlignment="1">
      <alignment horizontal="center" vertical="top" wrapText="1"/>
      <protection/>
    </xf>
    <xf numFmtId="0" fontId="16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/>
      <protection/>
    </xf>
    <xf numFmtId="0" fontId="0" fillId="0" borderId="0" xfId="0" applyFont="1" applyAlignment="1">
      <alignment/>
    </xf>
    <xf numFmtId="0" fontId="5" fillId="0" borderId="10" xfId="56" applyFont="1" applyBorder="1" applyAlignment="1">
      <alignment vertical="top" wrapText="1"/>
      <protection/>
    </xf>
    <xf numFmtId="0" fontId="7" fillId="0" borderId="22" xfId="56" applyFont="1" applyBorder="1" applyAlignment="1">
      <alignment horizontal="center" vertical="top" wrapText="1"/>
      <protection/>
    </xf>
    <xf numFmtId="0" fontId="6" fillId="0" borderId="23" xfId="56" applyFont="1" applyBorder="1" applyAlignment="1">
      <alignment horizontal="center" vertical="top" wrapText="1"/>
      <protection/>
    </xf>
    <xf numFmtId="0" fontId="6" fillId="0" borderId="10" xfId="56" applyFont="1" applyBorder="1" applyAlignment="1">
      <alignment horizontal="center" vertical="top" wrapText="1"/>
      <protection/>
    </xf>
    <xf numFmtId="0" fontId="5" fillId="0" borderId="0" xfId="54" applyFont="1" applyAlignment="1">
      <alignment/>
      <protection/>
    </xf>
    <xf numFmtId="0" fontId="13" fillId="0" borderId="0" xfId="0" applyFont="1" applyAlignment="1">
      <alignment/>
    </xf>
    <xf numFmtId="0" fontId="5" fillId="0" borderId="22" xfId="56" applyFont="1" applyBorder="1" applyAlignment="1">
      <alignment vertical="top" wrapText="1"/>
      <protection/>
    </xf>
    <xf numFmtId="0" fontId="5" fillId="0" borderId="23" xfId="56" applyFont="1" applyBorder="1" applyAlignment="1">
      <alignment horizontal="center" vertical="top" wrapText="1"/>
      <protection/>
    </xf>
    <xf numFmtId="0" fontId="16" fillId="0" borderId="0" xfId="55" applyFont="1" applyAlignment="1">
      <alignment/>
      <protection/>
    </xf>
    <xf numFmtId="0" fontId="17" fillId="0" borderId="0" xfId="0" applyFont="1" applyAlignment="1">
      <alignment/>
    </xf>
    <xf numFmtId="0" fontId="8" fillId="0" borderId="23" xfId="55" applyFont="1" applyBorder="1" applyAlignment="1">
      <alignment horizontal="center" vertical="top" wrapText="1"/>
      <protection/>
    </xf>
    <xf numFmtId="0" fontId="8" fillId="0" borderId="10" xfId="55" applyFont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Обычный_Лист3" xfId="55"/>
    <cellStyle name="Обычный_Лист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zoomScalePageLayoutView="0" workbookViewId="0" topLeftCell="B1">
      <selection activeCell="E2" sqref="E2"/>
    </sheetView>
  </sheetViews>
  <sheetFormatPr defaultColWidth="9.00390625" defaultRowHeight="12.75"/>
  <cols>
    <col min="1" max="1" width="3.125" style="0" hidden="1" customWidth="1"/>
    <col min="2" max="2" width="5.625" style="0" customWidth="1"/>
    <col min="3" max="3" width="51.75390625" style="0" customWidth="1"/>
    <col min="4" max="4" width="7.875" style="0" customWidth="1"/>
    <col min="5" max="5" width="17.875" style="0" customWidth="1"/>
    <col min="6" max="6" width="17.625" style="0" customWidth="1"/>
  </cols>
  <sheetData>
    <row r="1" spans="1:6" ht="15">
      <c r="A1" s="10"/>
      <c r="B1" s="29"/>
      <c r="C1" s="29"/>
      <c r="D1" s="29"/>
      <c r="E1" s="29"/>
      <c r="F1" s="29"/>
    </row>
    <row r="2" spans="1:6" ht="15">
      <c r="A2" s="10"/>
      <c r="B2" s="29"/>
      <c r="C2" s="29"/>
      <c r="D2" s="29"/>
      <c r="E2" s="29" t="s">
        <v>207</v>
      </c>
      <c r="F2" s="29"/>
    </row>
    <row r="3" spans="1:6" ht="15">
      <c r="A3" s="10"/>
      <c r="B3" s="29"/>
      <c r="C3" s="29"/>
      <c r="D3" s="29"/>
      <c r="E3" s="29" t="s">
        <v>208</v>
      </c>
      <c r="F3" s="29"/>
    </row>
    <row r="4" spans="1:6" ht="15">
      <c r="A4" s="10"/>
      <c r="B4" s="29"/>
      <c r="C4" s="29"/>
      <c r="D4" s="29"/>
      <c r="E4" s="29" t="s">
        <v>255</v>
      </c>
      <c r="F4" s="29"/>
    </row>
    <row r="5" spans="1:6" ht="15">
      <c r="A5" s="10"/>
      <c r="B5" s="49"/>
      <c r="C5" s="49"/>
      <c r="D5" s="49"/>
      <c r="E5" s="49"/>
      <c r="F5" s="49"/>
    </row>
    <row r="6" spans="1:6" ht="15.75">
      <c r="A6" s="11"/>
      <c r="B6" s="114" t="s">
        <v>0</v>
      </c>
      <c r="C6" s="114"/>
      <c r="D6" s="114"/>
      <c r="E6" s="114"/>
      <c r="F6" s="114"/>
    </row>
    <row r="7" spans="1:9" ht="16.5" customHeight="1">
      <c r="A7" s="19"/>
      <c r="B7" s="115" t="s">
        <v>209</v>
      </c>
      <c r="C7" s="115"/>
      <c r="D7" s="115"/>
      <c r="E7" s="115"/>
      <c r="F7" s="115"/>
      <c r="H7" s="2"/>
      <c r="I7" s="1"/>
    </row>
    <row r="8" spans="1:9" ht="15.75">
      <c r="A8" s="116" t="s">
        <v>248</v>
      </c>
      <c r="B8" s="116"/>
      <c r="C8" s="116"/>
      <c r="D8" s="116"/>
      <c r="E8" s="116"/>
      <c r="F8" s="116"/>
      <c r="H8" s="3"/>
      <c r="I8" s="1"/>
    </row>
    <row r="9" spans="1:6" ht="15.75">
      <c r="A9" s="19"/>
      <c r="B9" s="51"/>
      <c r="C9" s="51"/>
      <c r="D9" s="51"/>
      <c r="E9" s="51"/>
      <c r="F9" s="51"/>
    </row>
    <row r="10" spans="1:6" ht="15.75">
      <c r="A10" s="11"/>
      <c r="B10" s="51"/>
      <c r="C10" s="51"/>
      <c r="D10" s="51"/>
      <c r="E10" s="51"/>
      <c r="F10" s="53" t="s">
        <v>249</v>
      </c>
    </row>
    <row r="11" spans="1:6" ht="12.75" customHeight="1">
      <c r="A11" s="11"/>
      <c r="B11" s="112" t="s">
        <v>1</v>
      </c>
      <c r="C11" s="112" t="s">
        <v>2</v>
      </c>
      <c r="D11" s="112" t="s">
        <v>3</v>
      </c>
      <c r="E11" s="120" t="s">
        <v>4</v>
      </c>
      <c r="F11" s="120" t="s">
        <v>5</v>
      </c>
    </row>
    <row r="12" spans="1:6" ht="51" customHeight="1">
      <c r="A12" s="11"/>
      <c r="B12" s="113"/>
      <c r="C12" s="113"/>
      <c r="D12" s="113"/>
      <c r="E12" s="121"/>
      <c r="F12" s="121"/>
    </row>
    <row r="13" spans="1:6" ht="15.75">
      <c r="A13" s="11"/>
      <c r="B13" s="95">
        <v>1</v>
      </c>
      <c r="C13" s="95">
        <v>2</v>
      </c>
      <c r="D13" s="95">
        <v>3</v>
      </c>
      <c r="E13" s="95">
        <v>4</v>
      </c>
      <c r="F13" s="95">
        <v>5</v>
      </c>
    </row>
    <row r="14" spans="1:6" ht="15.75">
      <c r="A14" s="11"/>
      <c r="B14" s="96"/>
      <c r="C14" s="97" t="s">
        <v>6</v>
      </c>
      <c r="D14" s="95"/>
      <c r="E14" s="95"/>
      <c r="F14" s="95"/>
    </row>
    <row r="15" spans="1:6" ht="15.75">
      <c r="A15" s="11"/>
      <c r="B15" s="98">
        <v>1</v>
      </c>
      <c r="C15" s="98" t="s">
        <v>7</v>
      </c>
      <c r="D15" s="95"/>
      <c r="E15" s="99"/>
      <c r="F15" s="99"/>
    </row>
    <row r="16" spans="1:6" ht="15.75">
      <c r="A16" s="11"/>
      <c r="B16" s="100">
        <v>1.1</v>
      </c>
      <c r="C16" s="98" t="s">
        <v>8</v>
      </c>
      <c r="D16" s="95"/>
      <c r="E16" s="101"/>
      <c r="F16" s="101"/>
    </row>
    <row r="17" spans="1:6" ht="15.75">
      <c r="A17" s="11"/>
      <c r="B17" s="99"/>
      <c r="C17" s="99" t="s">
        <v>9</v>
      </c>
      <c r="D17" s="95">
        <v>1</v>
      </c>
      <c r="E17" s="101">
        <v>5127</v>
      </c>
      <c r="F17" s="101">
        <v>3494</v>
      </c>
    </row>
    <row r="18" spans="1:6" ht="26.25" customHeight="1">
      <c r="A18" s="11"/>
      <c r="B18" s="99"/>
      <c r="C18" s="99" t="s">
        <v>10</v>
      </c>
      <c r="D18" s="95">
        <v>2</v>
      </c>
      <c r="E18" s="101">
        <v>87537971</v>
      </c>
      <c r="F18" s="101">
        <f>78410945.4+17848.6</f>
        <v>78428794</v>
      </c>
    </row>
    <row r="19" spans="1:6" ht="26.25" customHeight="1">
      <c r="A19" s="11"/>
      <c r="B19" s="99"/>
      <c r="C19" s="99" t="s">
        <v>11</v>
      </c>
      <c r="D19" s="95">
        <v>3</v>
      </c>
      <c r="E19" s="101">
        <v>619437</v>
      </c>
      <c r="F19" s="101">
        <v>415429</v>
      </c>
    </row>
    <row r="20" spans="1:6" ht="15.75">
      <c r="A20" s="11"/>
      <c r="B20" s="99"/>
      <c r="C20" s="99" t="s">
        <v>12</v>
      </c>
      <c r="D20" s="95">
        <v>4</v>
      </c>
      <c r="E20" s="101">
        <v>88790</v>
      </c>
      <c r="F20" s="101">
        <f>189000+23799</f>
        <v>212799</v>
      </c>
    </row>
    <row r="21" spans="1:6" ht="26.25" customHeight="1">
      <c r="A21" s="11"/>
      <c r="B21" s="99"/>
      <c r="C21" s="98" t="s">
        <v>13</v>
      </c>
      <c r="D21" s="96">
        <v>5</v>
      </c>
      <c r="E21" s="102">
        <f>SUM(E17:E20)</f>
        <v>88251325</v>
      </c>
      <c r="F21" s="102">
        <f>SUM(F17:F20)</f>
        <v>79060516</v>
      </c>
    </row>
    <row r="22" spans="1:6" ht="15.75">
      <c r="A22" s="11"/>
      <c r="B22" s="100">
        <v>42036</v>
      </c>
      <c r="C22" s="98" t="s">
        <v>225</v>
      </c>
      <c r="D22" s="95"/>
      <c r="E22" s="101"/>
      <c r="F22" s="101"/>
    </row>
    <row r="23" spans="1:6" ht="39" customHeight="1">
      <c r="A23" s="11"/>
      <c r="B23" s="99"/>
      <c r="C23" s="99" t="s">
        <v>14</v>
      </c>
      <c r="D23" s="95">
        <v>6</v>
      </c>
      <c r="E23" s="101">
        <v>927255228</v>
      </c>
      <c r="F23" s="101">
        <v>791830827.98</v>
      </c>
    </row>
    <row r="24" spans="1:6" ht="31.5">
      <c r="A24" s="11"/>
      <c r="B24" s="103"/>
      <c r="C24" s="99" t="s">
        <v>15</v>
      </c>
      <c r="D24" s="95">
        <v>7</v>
      </c>
      <c r="E24" s="101">
        <v>214957389</v>
      </c>
      <c r="F24" s="101">
        <v>173818412</v>
      </c>
    </row>
    <row r="25" spans="1:6" ht="39" customHeight="1">
      <c r="A25" s="11"/>
      <c r="B25" s="103"/>
      <c r="C25" s="99" t="s">
        <v>16</v>
      </c>
      <c r="D25" s="95">
        <v>8</v>
      </c>
      <c r="E25" s="101"/>
      <c r="F25" s="101"/>
    </row>
    <row r="26" spans="1:6" ht="26.25" customHeight="1">
      <c r="A26" s="11"/>
      <c r="B26" s="103"/>
      <c r="C26" s="99" t="s">
        <v>17</v>
      </c>
      <c r="D26" s="95">
        <v>9</v>
      </c>
      <c r="E26" s="101">
        <v>-22932865</v>
      </c>
      <c r="F26" s="101">
        <v>-902179</v>
      </c>
    </row>
    <row r="27" spans="1:6" ht="31.5">
      <c r="A27" s="11"/>
      <c r="B27" s="103"/>
      <c r="C27" s="99" t="s">
        <v>18</v>
      </c>
      <c r="D27" s="95">
        <v>10</v>
      </c>
      <c r="E27" s="101">
        <v>68379957</v>
      </c>
      <c r="F27" s="101">
        <f>56902545.39+410000+6927290.61</f>
        <v>64239836</v>
      </c>
    </row>
    <row r="28" spans="1:6" ht="15.75">
      <c r="A28" s="11"/>
      <c r="B28" s="103"/>
      <c r="C28" s="99" t="s">
        <v>19</v>
      </c>
      <c r="D28" s="95">
        <v>11</v>
      </c>
      <c r="E28" s="101">
        <v>-5817</v>
      </c>
      <c r="F28" s="101">
        <v>510</v>
      </c>
    </row>
    <row r="29" spans="1:6" ht="15.75">
      <c r="A29" s="11"/>
      <c r="B29" s="103"/>
      <c r="C29" s="99" t="s">
        <v>20</v>
      </c>
      <c r="D29" s="95">
        <v>12</v>
      </c>
      <c r="E29" s="101">
        <v>40080761</v>
      </c>
      <c r="F29" s="101">
        <f>10190844.69+6688813.28+3416130.51+8879588.04+0.48</f>
        <v>29175376.999999996</v>
      </c>
    </row>
    <row r="30" spans="1:6" ht="15.75">
      <c r="A30" s="11"/>
      <c r="B30" s="103"/>
      <c r="C30" s="99" t="s">
        <v>21</v>
      </c>
      <c r="D30" s="95">
        <v>13</v>
      </c>
      <c r="E30" s="101"/>
      <c r="F30" s="101"/>
    </row>
    <row r="31" spans="1:6" ht="31.5">
      <c r="A31" s="11"/>
      <c r="B31" s="99"/>
      <c r="C31" s="98" t="s">
        <v>22</v>
      </c>
      <c r="D31" s="96">
        <v>14</v>
      </c>
      <c r="E31" s="102">
        <f>SUM(E23:E30)</f>
        <v>1227734653</v>
      </c>
      <c r="F31" s="102">
        <f>SUM(F23:F30)</f>
        <v>1058162783.98</v>
      </c>
    </row>
    <row r="32" spans="1:6" ht="15.75">
      <c r="A32" s="11"/>
      <c r="B32" s="100">
        <v>42064</v>
      </c>
      <c r="C32" s="98" t="s">
        <v>23</v>
      </c>
      <c r="D32" s="95"/>
      <c r="E32" s="101"/>
      <c r="F32" s="101"/>
    </row>
    <row r="33" spans="1:6" ht="15.75">
      <c r="A33" s="11"/>
      <c r="B33" s="99"/>
      <c r="C33" s="99" t="s">
        <v>24</v>
      </c>
      <c r="D33" s="95">
        <v>15</v>
      </c>
      <c r="E33" s="101">
        <v>3323354</v>
      </c>
      <c r="F33" s="101">
        <f>3070405</f>
        <v>3070405</v>
      </c>
    </row>
    <row r="34" spans="1:6" ht="26.25" customHeight="1">
      <c r="A34" s="11"/>
      <c r="B34" s="99"/>
      <c r="C34" s="99" t="s">
        <v>25</v>
      </c>
      <c r="D34" s="95">
        <v>16</v>
      </c>
      <c r="E34" s="101">
        <v>27559229</v>
      </c>
      <c r="F34" s="101">
        <f>25402525</f>
        <v>25402525</v>
      </c>
    </row>
    <row r="35" spans="1:6" ht="31.5">
      <c r="A35" s="11"/>
      <c r="B35" s="99"/>
      <c r="C35" s="99" t="s">
        <v>26</v>
      </c>
      <c r="D35" s="95">
        <v>17</v>
      </c>
      <c r="E35" s="101">
        <v>-26455600</v>
      </c>
      <c r="F35" s="101">
        <v>-24879409</v>
      </c>
    </row>
    <row r="36" spans="1:6" ht="15.75">
      <c r="A36" s="11"/>
      <c r="B36" s="99"/>
      <c r="C36" s="98" t="s">
        <v>27</v>
      </c>
      <c r="D36" s="96">
        <v>18</v>
      </c>
      <c r="E36" s="102">
        <f>SUM(E33:E35)</f>
        <v>4426983</v>
      </c>
      <c r="F36" s="102">
        <f>SUM(F33:F35)</f>
        <v>3593521</v>
      </c>
    </row>
    <row r="37" spans="1:6" ht="15.75">
      <c r="A37" s="11"/>
      <c r="B37" s="100">
        <v>42095</v>
      </c>
      <c r="C37" s="98" t="s">
        <v>28</v>
      </c>
      <c r="D37" s="95"/>
      <c r="E37" s="101"/>
      <c r="F37" s="101"/>
    </row>
    <row r="38" spans="1:6" ht="18" customHeight="1">
      <c r="A38" s="11"/>
      <c r="B38" s="99"/>
      <c r="C38" s="99" t="s">
        <v>29</v>
      </c>
      <c r="D38" s="95">
        <v>19</v>
      </c>
      <c r="E38" s="101"/>
      <c r="F38" s="101"/>
    </row>
    <row r="39" spans="1:6" ht="18.75" customHeight="1">
      <c r="A39" s="11"/>
      <c r="B39" s="99"/>
      <c r="C39" s="99" t="s">
        <v>30</v>
      </c>
      <c r="D39" s="95">
        <v>20</v>
      </c>
      <c r="E39" s="101"/>
      <c r="F39" s="101"/>
    </row>
    <row r="40" spans="1:6" ht="26.25" customHeight="1">
      <c r="A40" s="11"/>
      <c r="B40" s="99"/>
      <c r="C40" s="99" t="s">
        <v>31</v>
      </c>
      <c r="D40" s="95">
        <v>21</v>
      </c>
      <c r="E40" s="101"/>
      <c r="F40" s="101"/>
    </row>
    <row r="41" spans="1:6" ht="26.25" customHeight="1">
      <c r="A41" s="11"/>
      <c r="B41" s="99"/>
      <c r="C41" s="99" t="s">
        <v>252</v>
      </c>
      <c r="D41" s="95">
        <v>22</v>
      </c>
      <c r="E41" s="101"/>
      <c r="F41" s="101"/>
    </row>
    <row r="42" spans="1:6" ht="26.25" customHeight="1">
      <c r="A42" s="11"/>
      <c r="B42" s="99"/>
      <c r="C42" s="99" t="s">
        <v>32</v>
      </c>
      <c r="D42" s="95">
        <v>23</v>
      </c>
      <c r="E42" s="101"/>
      <c r="F42" s="101"/>
    </row>
    <row r="43" spans="1:6" ht="31.5">
      <c r="A43" s="11"/>
      <c r="B43" s="99"/>
      <c r="C43" s="99" t="s">
        <v>33</v>
      </c>
      <c r="D43" s="95">
        <v>24</v>
      </c>
      <c r="E43" s="101"/>
      <c r="F43" s="101"/>
    </row>
    <row r="44" spans="1:6" ht="21" customHeight="1">
      <c r="A44" s="11"/>
      <c r="B44" s="99"/>
      <c r="C44" s="99" t="s">
        <v>34</v>
      </c>
      <c r="D44" s="95">
        <v>25</v>
      </c>
      <c r="E44" s="101"/>
      <c r="F44" s="101"/>
    </row>
    <row r="45" spans="1:6" ht="15.75">
      <c r="A45" s="11"/>
      <c r="B45" s="100">
        <v>42125</v>
      </c>
      <c r="C45" s="98" t="s">
        <v>35</v>
      </c>
      <c r="D45" s="95"/>
      <c r="E45" s="101"/>
      <c r="F45" s="101"/>
    </row>
    <row r="46" spans="1:6" ht="15.75">
      <c r="A46" s="11"/>
      <c r="B46" s="98"/>
      <c r="C46" s="99" t="s">
        <v>36</v>
      </c>
      <c r="D46" s="99"/>
      <c r="E46" s="101"/>
      <c r="F46" s="101"/>
    </row>
    <row r="47" spans="1:6" ht="15.75">
      <c r="A47" s="11"/>
      <c r="B47" s="98" t="s">
        <v>37</v>
      </c>
      <c r="C47" s="99" t="s">
        <v>38</v>
      </c>
      <c r="D47" s="95">
        <v>27</v>
      </c>
      <c r="E47" s="101">
        <v>52489</v>
      </c>
      <c r="F47" s="101">
        <v>38406</v>
      </c>
    </row>
    <row r="48" spans="1:6" ht="31.5">
      <c r="A48" s="11"/>
      <c r="B48" s="98"/>
      <c r="C48" s="99" t="s">
        <v>39</v>
      </c>
      <c r="D48" s="95">
        <v>28</v>
      </c>
      <c r="E48" s="101"/>
      <c r="F48" s="101"/>
    </row>
    <row r="49" spans="1:6" ht="15.75">
      <c r="A49" s="11"/>
      <c r="B49" s="98"/>
      <c r="C49" s="98" t="s">
        <v>40</v>
      </c>
      <c r="D49" s="96">
        <v>29</v>
      </c>
      <c r="E49" s="102">
        <f>SUM(E47:E48)</f>
        <v>52489</v>
      </c>
      <c r="F49" s="102">
        <f>SUM(F47:F48)</f>
        <v>38406</v>
      </c>
    </row>
    <row r="50" spans="1:6" ht="15.75">
      <c r="A50" s="11"/>
      <c r="B50" s="98"/>
      <c r="C50" s="98" t="s">
        <v>41</v>
      </c>
      <c r="D50" s="96">
        <v>30</v>
      </c>
      <c r="E50" s="102">
        <f>E21+E31+E36+E44+E49</f>
        <v>1320465450</v>
      </c>
      <c r="F50" s="102">
        <f>F21+F31+F36+F44+F49</f>
        <v>1140855226.98</v>
      </c>
    </row>
    <row r="51" spans="1:6" ht="15.75">
      <c r="A51" s="11"/>
      <c r="B51" s="98">
        <v>2</v>
      </c>
      <c r="C51" s="98" t="s">
        <v>42</v>
      </c>
      <c r="D51" s="95"/>
      <c r="E51" s="101"/>
      <c r="F51" s="101"/>
    </row>
    <row r="52" spans="1:6" ht="15.75">
      <c r="A52" s="11"/>
      <c r="B52" s="100">
        <v>2.1</v>
      </c>
      <c r="C52" s="98" t="s">
        <v>43</v>
      </c>
      <c r="D52" s="95"/>
      <c r="E52" s="101"/>
      <c r="F52" s="101"/>
    </row>
    <row r="53" spans="1:6" ht="31.5">
      <c r="A53" s="11"/>
      <c r="B53" s="99"/>
      <c r="C53" s="99" t="s">
        <v>44</v>
      </c>
      <c r="D53" s="95">
        <v>31</v>
      </c>
      <c r="E53" s="101"/>
      <c r="F53" s="101"/>
    </row>
    <row r="54" spans="1:6" ht="31.5">
      <c r="A54" s="11"/>
      <c r="B54" s="103"/>
      <c r="C54" s="99" t="s">
        <v>45</v>
      </c>
      <c r="D54" s="95">
        <v>32</v>
      </c>
      <c r="E54" s="101"/>
      <c r="F54" s="101"/>
    </row>
    <row r="55" spans="1:6" ht="15.75">
      <c r="A55" s="11"/>
      <c r="B55" s="103"/>
      <c r="C55" s="99" t="s">
        <v>46</v>
      </c>
      <c r="D55" s="95">
        <v>33</v>
      </c>
      <c r="E55" s="101"/>
      <c r="F55" s="101"/>
    </row>
    <row r="56" spans="1:6" ht="15.75">
      <c r="A56" s="11"/>
      <c r="B56" s="103"/>
      <c r="C56" s="99" t="s">
        <v>47</v>
      </c>
      <c r="D56" s="95">
        <v>34</v>
      </c>
      <c r="E56" s="101"/>
      <c r="F56" s="101"/>
    </row>
    <row r="57" spans="1:6" ht="15.75">
      <c r="A57" s="11"/>
      <c r="B57" s="100">
        <v>42037</v>
      </c>
      <c r="C57" s="98" t="s">
        <v>48</v>
      </c>
      <c r="D57" s="95"/>
      <c r="E57" s="101"/>
      <c r="F57" s="101"/>
    </row>
    <row r="58" spans="1:6" ht="15.75">
      <c r="A58" s="11"/>
      <c r="B58" s="99"/>
      <c r="C58" s="99" t="s">
        <v>49</v>
      </c>
      <c r="D58" s="95">
        <v>35</v>
      </c>
      <c r="E58" s="101"/>
      <c r="F58" s="101"/>
    </row>
    <row r="59" spans="1:6" ht="15.75">
      <c r="A59" s="11"/>
      <c r="B59" s="99"/>
      <c r="C59" s="99" t="s">
        <v>50</v>
      </c>
      <c r="D59" s="95">
        <v>36</v>
      </c>
      <c r="E59" s="101"/>
      <c r="F59" s="101"/>
    </row>
    <row r="60" spans="1:6" ht="15.75">
      <c r="A60" s="11"/>
      <c r="B60" s="99"/>
      <c r="C60" s="99" t="s">
        <v>253</v>
      </c>
      <c r="D60" s="95">
        <v>37</v>
      </c>
      <c r="E60" s="101"/>
      <c r="F60" s="101"/>
    </row>
    <row r="61" spans="1:6" ht="15.75">
      <c r="A61" s="11"/>
      <c r="B61" s="99"/>
      <c r="C61" s="99" t="s">
        <v>254</v>
      </c>
      <c r="D61" s="95">
        <v>38</v>
      </c>
      <c r="E61" s="101"/>
      <c r="F61" s="101"/>
    </row>
    <row r="62" spans="1:6" ht="15.75">
      <c r="A62" s="11"/>
      <c r="B62" s="99"/>
      <c r="C62" s="99" t="s">
        <v>51</v>
      </c>
      <c r="D62" s="95">
        <v>39</v>
      </c>
      <c r="E62" s="101"/>
      <c r="F62" s="101"/>
    </row>
    <row r="63" spans="1:6" ht="31.5">
      <c r="A63" s="11"/>
      <c r="B63" s="99"/>
      <c r="C63" s="99" t="s">
        <v>52</v>
      </c>
      <c r="D63" s="95">
        <v>40</v>
      </c>
      <c r="E63" s="101"/>
      <c r="F63" s="101"/>
    </row>
    <row r="64" spans="1:6" ht="15.75">
      <c r="A64" s="11"/>
      <c r="B64" s="99"/>
      <c r="C64" s="99" t="s">
        <v>53</v>
      </c>
      <c r="D64" s="95">
        <v>41</v>
      </c>
      <c r="E64" s="101"/>
      <c r="F64" s="101"/>
    </row>
    <row r="65" spans="1:6" ht="31.5">
      <c r="A65" s="11"/>
      <c r="B65" s="99"/>
      <c r="C65" s="98" t="s">
        <v>226</v>
      </c>
      <c r="D65" s="96">
        <v>42</v>
      </c>
      <c r="E65" s="101"/>
      <c r="F65" s="101"/>
    </row>
    <row r="66" spans="1:6" ht="15.75">
      <c r="A66" s="11"/>
      <c r="B66" s="100">
        <v>42065</v>
      </c>
      <c r="C66" s="98" t="s">
        <v>54</v>
      </c>
      <c r="D66" s="95"/>
      <c r="E66" s="101"/>
      <c r="F66" s="101"/>
    </row>
    <row r="67" spans="1:6" ht="15.75">
      <c r="A67" s="11"/>
      <c r="B67" s="99"/>
      <c r="C67" s="99" t="s">
        <v>55</v>
      </c>
      <c r="D67" s="95">
        <v>43</v>
      </c>
      <c r="E67" s="101">
        <v>11575259</v>
      </c>
      <c r="F67" s="101">
        <v>11547293</v>
      </c>
    </row>
    <row r="68" spans="1:6" ht="15.75">
      <c r="A68" s="11"/>
      <c r="B68" s="99"/>
      <c r="C68" s="99" t="s">
        <v>56</v>
      </c>
      <c r="D68" s="95">
        <v>44</v>
      </c>
      <c r="E68" s="101">
        <v>186043592</v>
      </c>
      <c r="F68" s="101">
        <v>168229912</v>
      </c>
    </row>
    <row r="69" spans="1:6" ht="15.75">
      <c r="A69" s="11"/>
      <c r="B69" s="99"/>
      <c r="C69" s="99" t="s">
        <v>57</v>
      </c>
      <c r="D69" s="95">
        <v>45</v>
      </c>
      <c r="E69" s="101">
        <v>2695000</v>
      </c>
      <c r="F69" s="101">
        <v>239780</v>
      </c>
    </row>
    <row r="70" spans="1:6" ht="15.75">
      <c r="A70" s="11"/>
      <c r="B70" s="99"/>
      <c r="C70" s="99" t="s">
        <v>58</v>
      </c>
      <c r="D70" s="95">
        <v>46</v>
      </c>
      <c r="E70" s="101">
        <v>-75169209</v>
      </c>
      <c r="F70" s="101">
        <f>-67692030</f>
        <v>-67692030</v>
      </c>
    </row>
    <row r="71" spans="1:6" ht="15.75">
      <c r="A71" s="11"/>
      <c r="B71" s="99"/>
      <c r="C71" s="98" t="s">
        <v>59</v>
      </c>
      <c r="D71" s="96">
        <v>47</v>
      </c>
      <c r="E71" s="102">
        <f>SUM(E67:E70)</f>
        <v>125144642</v>
      </c>
      <c r="F71" s="102">
        <f>SUM(F67:F70)</f>
        <v>112324955</v>
      </c>
    </row>
    <row r="72" spans="1:6" ht="15.75">
      <c r="A72" s="11"/>
      <c r="B72" s="100">
        <v>42096</v>
      </c>
      <c r="C72" s="98" t="s">
        <v>60</v>
      </c>
      <c r="D72" s="95"/>
      <c r="E72" s="101"/>
      <c r="F72" s="101"/>
    </row>
    <row r="73" spans="1:6" ht="15.75">
      <c r="A73" s="11"/>
      <c r="B73" s="99"/>
      <c r="C73" s="99" t="s">
        <v>61</v>
      </c>
      <c r="D73" s="95">
        <v>48</v>
      </c>
      <c r="E73" s="101">
        <v>60526844</v>
      </c>
      <c r="F73" s="101">
        <v>59378682</v>
      </c>
    </row>
    <row r="74" spans="1:6" ht="15.75">
      <c r="A74" s="11"/>
      <c r="B74" s="99"/>
      <c r="C74" s="99" t="s">
        <v>62</v>
      </c>
      <c r="D74" s="95">
        <v>49</v>
      </c>
      <c r="E74" s="101"/>
      <c r="F74" s="101"/>
    </row>
    <row r="75" spans="1:6" ht="15.75">
      <c r="A75" s="11"/>
      <c r="B75" s="99"/>
      <c r="C75" s="99" t="s">
        <v>63</v>
      </c>
      <c r="D75" s="95">
        <v>50</v>
      </c>
      <c r="E75" s="101">
        <v>-60526844</v>
      </c>
      <c r="F75" s="101">
        <f>-59378682</f>
        <v>-59378682</v>
      </c>
    </row>
    <row r="76" spans="1:6" ht="15.75">
      <c r="A76" s="11"/>
      <c r="B76" s="99"/>
      <c r="C76" s="99" t="s">
        <v>64</v>
      </c>
      <c r="D76" s="95">
        <v>51</v>
      </c>
      <c r="E76" s="101">
        <f>SUM(E73:E75)</f>
        <v>0</v>
      </c>
      <c r="F76" s="101">
        <f>SUM(F73:F75)</f>
        <v>0</v>
      </c>
    </row>
    <row r="77" spans="1:6" ht="15.75">
      <c r="A77" s="11"/>
      <c r="B77" s="99"/>
      <c r="C77" s="98" t="s">
        <v>65</v>
      </c>
      <c r="D77" s="96">
        <v>52</v>
      </c>
      <c r="E77" s="102">
        <f>E71+E76</f>
        <v>125144642</v>
      </c>
      <c r="F77" s="102">
        <f>F71+F76</f>
        <v>112324955</v>
      </c>
    </row>
    <row r="78" spans="1:6" ht="15.75">
      <c r="A78" s="11"/>
      <c r="B78" s="99"/>
      <c r="C78" s="98" t="s">
        <v>66</v>
      </c>
      <c r="D78" s="95">
        <v>53</v>
      </c>
      <c r="E78" s="102">
        <f>E50+E77</f>
        <v>1445610092</v>
      </c>
      <c r="F78" s="102">
        <f>F50+F77</f>
        <v>1253180181.98</v>
      </c>
    </row>
    <row r="79" spans="1:6" ht="15.75">
      <c r="A79" s="11"/>
      <c r="B79" s="99"/>
      <c r="C79" s="99"/>
      <c r="D79" s="95"/>
      <c r="E79" s="101"/>
      <c r="F79" s="101"/>
    </row>
    <row r="80" spans="1:6" ht="15.75">
      <c r="A80" s="11"/>
      <c r="B80" s="99"/>
      <c r="C80" s="96" t="s">
        <v>67</v>
      </c>
      <c r="D80" s="95"/>
      <c r="E80" s="101"/>
      <c r="F80" s="101"/>
    </row>
    <row r="81" spans="1:6" ht="15.75">
      <c r="A81" s="11"/>
      <c r="B81" s="98">
        <v>3</v>
      </c>
      <c r="C81" s="98" t="s">
        <v>68</v>
      </c>
      <c r="D81" s="95"/>
      <c r="E81" s="101"/>
      <c r="F81" s="101"/>
    </row>
    <row r="82" spans="1:6" ht="15.75">
      <c r="A82" s="11"/>
      <c r="B82" s="100">
        <v>3.1</v>
      </c>
      <c r="C82" s="98" t="s">
        <v>69</v>
      </c>
      <c r="D82" s="95"/>
      <c r="E82" s="101"/>
      <c r="F82" s="101"/>
    </row>
    <row r="83" spans="1:6" ht="31.5">
      <c r="A83" s="11"/>
      <c r="B83" s="99"/>
      <c r="C83" s="99" t="s">
        <v>70</v>
      </c>
      <c r="D83" s="95">
        <v>54</v>
      </c>
      <c r="E83" s="101">
        <v>25121069</v>
      </c>
      <c r="F83" s="101">
        <v>22411273</v>
      </c>
    </row>
    <row r="84" spans="1:6" ht="31.5">
      <c r="A84" s="11"/>
      <c r="B84" s="99"/>
      <c r="C84" s="99" t="s">
        <v>71</v>
      </c>
      <c r="D84" s="95">
        <v>55</v>
      </c>
      <c r="E84" s="101">
        <v>1495048</v>
      </c>
      <c r="F84" s="101">
        <v>2111675</v>
      </c>
    </row>
    <row r="85" spans="1:6" ht="31.5">
      <c r="A85" s="11"/>
      <c r="B85" s="103"/>
      <c r="C85" s="99" t="s">
        <v>72</v>
      </c>
      <c r="D85" s="95">
        <v>56</v>
      </c>
      <c r="E85" s="101">
        <v>10232914</v>
      </c>
      <c r="F85" s="101">
        <v>11180362</v>
      </c>
    </row>
    <row r="86" spans="1:6" ht="47.25">
      <c r="A86" s="11"/>
      <c r="B86" s="103"/>
      <c r="C86" s="99" t="s">
        <v>73</v>
      </c>
      <c r="D86" s="95">
        <v>57</v>
      </c>
      <c r="E86" s="101">
        <v>52561</v>
      </c>
      <c r="F86" s="101">
        <v>62298</v>
      </c>
    </row>
    <row r="87" spans="1:6" ht="31.5">
      <c r="A87" s="11"/>
      <c r="B87" s="103"/>
      <c r="C87" s="99" t="s">
        <v>74</v>
      </c>
      <c r="D87" s="95">
        <v>58</v>
      </c>
      <c r="E87" s="101">
        <v>2233301</v>
      </c>
      <c r="F87" s="101">
        <v>1722305</v>
      </c>
    </row>
    <row r="88" spans="1:6" ht="31.5">
      <c r="A88" s="11"/>
      <c r="B88" s="103"/>
      <c r="C88" s="99" t="s">
        <v>75</v>
      </c>
      <c r="D88" s="95">
        <v>59</v>
      </c>
      <c r="E88" s="101"/>
      <c r="F88" s="101"/>
    </row>
    <row r="89" spans="1:6" ht="31.5">
      <c r="A89" s="11"/>
      <c r="B89" s="103"/>
      <c r="C89" s="99" t="s">
        <v>76</v>
      </c>
      <c r="D89" s="95">
        <v>60</v>
      </c>
      <c r="E89" s="101">
        <v>15880432</v>
      </c>
      <c r="F89" s="101">
        <v>15988269</v>
      </c>
    </row>
    <row r="90" spans="1:6" ht="31.5">
      <c r="A90" s="11"/>
      <c r="B90" s="103"/>
      <c r="C90" s="99" t="s">
        <v>77</v>
      </c>
      <c r="D90" s="95">
        <v>61</v>
      </c>
      <c r="E90" s="101">
        <v>138705227</v>
      </c>
      <c r="F90" s="101">
        <f>155371663</f>
        <v>155371663</v>
      </c>
    </row>
    <row r="91" spans="1:6" ht="47.25">
      <c r="A91" s="11"/>
      <c r="B91" s="103"/>
      <c r="C91" s="99" t="s">
        <v>78</v>
      </c>
      <c r="D91" s="95">
        <v>62</v>
      </c>
      <c r="E91" s="101">
        <v>9006178</v>
      </c>
      <c r="F91" s="101">
        <f>13134193.84-44.67-4553227.49+0.32</f>
        <v>8580922</v>
      </c>
    </row>
    <row r="92" spans="1:6" ht="31.5">
      <c r="A92" s="11"/>
      <c r="B92" s="103"/>
      <c r="C92" s="99" t="s">
        <v>79</v>
      </c>
      <c r="D92" s="95">
        <v>63</v>
      </c>
      <c r="E92" s="101"/>
      <c r="F92" s="101"/>
    </row>
    <row r="93" spans="1:6" ht="31.5">
      <c r="A93" s="11"/>
      <c r="B93" s="103"/>
      <c r="C93" s="99" t="s">
        <v>80</v>
      </c>
      <c r="D93" s="95">
        <v>64</v>
      </c>
      <c r="E93" s="101">
        <v>11300900</v>
      </c>
      <c r="F93" s="101">
        <f>12012414.75+0.25</f>
        <v>12012415</v>
      </c>
    </row>
    <row r="94" spans="1:6" ht="15.75">
      <c r="A94" s="11"/>
      <c r="B94" s="99"/>
      <c r="C94" s="99" t="s">
        <v>227</v>
      </c>
      <c r="D94" s="95">
        <v>65</v>
      </c>
      <c r="E94" s="101"/>
      <c r="F94" s="101"/>
    </row>
    <row r="95" spans="1:6" ht="15.75">
      <c r="A95" s="11"/>
      <c r="B95" s="99"/>
      <c r="C95" s="99" t="s">
        <v>81</v>
      </c>
      <c r="D95" s="95">
        <v>66</v>
      </c>
      <c r="E95" s="101">
        <v>25619</v>
      </c>
      <c r="F95" s="101">
        <f>9170453.7-9234766.01+0.31</f>
        <v>-64312.000000000524</v>
      </c>
    </row>
    <row r="96" spans="1:6" ht="47.25">
      <c r="A96" s="11"/>
      <c r="B96" s="99"/>
      <c r="C96" s="98" t="s">
        <v>228</v>
      </c>
      <c r="D96" s="96">
        <v>67</v>
      </c>
      <c r="E96" s="102">
        <f>SUM(E83:E95)</f>
        <v>214053249</v>
      </c>
      <c r="F96" s="102">
        <f>SUM(F83:F95)</f>
        <v>229376870</v>
      </c>
    </row>
    <row r="97" spans="1:6" ht="15.75">
      <c r="A97" s="11"/>
      <c r="B97" s="100">
        <v>42007</v>
      </c>
      <c r="C97" s="98" t="s">
        <v>82</v>
      </c>
      <c r="D97" s="95"/>
      <c r="E97" s="101"/>
      <c r="F97" s="101"/>
    </row>
    <row r="98" spans="1:6" ht="15.75">
      <c r="A98" s="11"/>
      <c r="B98" s="99"/>
      <c r="C98" s="99" t="s">
        <v>83</v>
      </c>
      <c r="D98" s="95">
        <v>68</v>
      </c>
      <c r="E98" s="101"/>
      <c r="F98" s="101"/>
    </row>
    <row r="99" spans="1:6" ht="15.75">
      <c r="A99" s="11"/>
      <c r="B99" s="99"/>
      <c r="C99" s="99" t="s">
        <v>84</v>
      </c>
      <c r="D99" s="95">
        <v>69</v>
      </c>
      <c r="E99" s="101"/>
      <c r="F99" s="101"/>
    </row>
    <row r="100" spans="1:6" ht="15.75">
      <c r="A100" s="11"/>
      <c r="B100" s="99"/>
      <c r="C100" s="99" t="s">
        <v>85</v>
      </c>
      <c r="D100" s="95">
        <v>70</v>
      </c>
      <c r="E100" s="101"/>
      <c r="F100" s="101"/>
    </row>
    <row r="101" spans="1:6" ht="31.5">
      <c r="A101" s="11"/>
      <c r="B101" s="99"/>
      <c r="C101" s="99" t="s">
        <v>86</v>
      </c>
      <c r="D101" s="95">
        <v>71</v>
      </c>
      <c r="E101" s="101"/>
      <c r="F101" s="101"/>
    </row>
    <row r="102" spans="1:6" ht="15.75">
      <c r="A102" s="11"/>
      <c r="B102" s="99"/>
      <c r="C102" s="99" t="s">
        <v>87</v>
      </c>
      <c r="D102" s="95">
        <v>72</v>
      </c>
      <c r="E102" s="101"/>
      <c r="F102" s="101"/>
    </row>
    <row r="103" spans="1:6" ht="15.75">
      <c r="A103" s="11"/>
      <c r="B103" s="99"/>
      <c r="C103" s="98" t="s">
        <v>229</v>
      </c>
      <c r="D103" s="95">
        <v>73</v>
      </c>
      <c r="E103" s="101"/>
      <c r="F103" s="101"/>
    </row>
    <row r="104" spans="1:6" ht="15.75">
      <c r="A104" s="11"/>
      <c r="B104" s="100">
        <v>3.3</v>
      </c>
      <c r="C104" s="98" t="s">
        <v>88</v>
      </c>
      <c r="D104" s="95"/>
      <c r="E104" s="101"/>
      <c r="F104" s="101"/>
    </row>
    <row r="105" spans="1:6" ht="15.75">
      <c r="A105" s="11"/>
      <c r="B105" s="99"/>
      <c r="C105" s="99" t="s">
        <v>89</v>
      </c>
      <c r="D105" s="95">
        <v>74</v>
      </c>
      <c r="E105" s="101"/>
      <c r="F105" s="101"/>
    </row>
    <row r="106" spans="1:6" ht="15.75">
      <c r="A106" s="11"/>
      <c r="B106" s="99"/>
      <c r="C106" s="98" t="s">
        <v>230</v>
      </c>
      <c r="D106" s="95">
        <v>75</v>
      </c>
      <c r="E106" s="101"/>
      <c r="F106" s="101"/>
    </row>
    <row r="107" spans="1:6" ht="15.75">
      <c r="A107" s="11"/>
      <c r="B107" s="100">
        <v>42097</v>
      </c>
      <c r="C107" s="98" t="s">
        <v>90</v>
      </c>
      <c r="D107" s="95"/>
      <c r="E107" s="101"/>
      <c r="F107" s="101"/>
    </row>
    <row r="108" spans="1:6" ht="31.5">
      <c r="A108" s="11"/>
      <c r="B108" s="99"/>
      <c r="C108" s="99" t="s">
        <v>91</v>
      </c>
      <c r="D108" s="95">
        <v>76</v>
      </c>
      <c r="E108" s="101"/>
      <c r="F108" s="101"/>
    </row>
    <row r="109" spans="1:6" ht="31.5">
      <c r="A109" s="11"/>
      <c r="B109" s="99"/>
      <c r="C109" s="99" t="s">
        <v>92</v>
      </c>
      <c r="D109" s="95">
        <v>77</v>
      </c>
      <c r="E109" s="101"/>
      <c r="F109" s="101"/>
    </row>
    <row r="110" spans="1:6" ht="31.5">
      <c r="A110" s="11"/>
      <c r="B110" s="99"/>
      <c r="C110" s="99" t="s">
        <v>93</v>
      </c>
      <c r="D110" s="95">
        <v>78</v>
      </c>
      <c r="E110" s="101"/>
      <c r="F110" s="101"/>
    </row>
    <row r="111" spans="1:6" ht="47.25">
      <c r="A111" s="11"/>
      <c r="B111" s="99"/>
      <c r="C111" s="99" t="s">
        <v>94</v>
      </c>
      <c r="D111" s="95">
        <v>79</v>
      </c>
      <c r="E111" s="101"/>
      <c r="F111" s="101"/>
    </row>
    <row r="112" spans="1:6" ht="31.5">
      <c r="A112" s="11"/>
      <c r="B112" s="99"/>
      <c r="C112" s="99" t="s">
        <v>95</v>
      </c>
      <c r="D112" s="95">
        <v>80</v>
      </c>
      <c r="E112" s="101"/>
      <c r="F112" s="101"/>
    </row>
    <row r="113" spans="1:6" ht="15.75">
      <c r="A113" s="11"/>
      <c r="B113" s="99"/>
      <c r="C113" s="98" t="s">
        <v>231</v>
      </c>
      <c r="D113" s="95">
        <v>81</v>
      </c>
      <c r="E113" s="101"/>
      <c r="F113" s="101"/>
    </row>
    <row r="114" spans="1:6" ht="15.75">
      <c r="A114" s="11"/>
      <c r="B114" s="99"/>
      <c r="C114" s="98" t="s">
        <v>96</v>
      </c>
      <c r="D114" s="96">
        <v>82</v>
      </c>
      <c r="E114" s="102">
        <f>E96</f>
        <v>214053249</v>
      </c>
      <c r="F114" s="102">
        <f>F96</f>
        <v>229376870</v>
      </c>
    </row>
    <row r="115" spans="1:6" ht="15.75">
      <c r="A115" s="11"/>
      <c r="B115" s="98">
        <v>4</v>
      </c>
      <c r="C115" s="98" t="s">
        <v>97</v>
      </c>
      <c r="D115" s="95"/>
      <c r="E115" s="101"/>
      <c r="F115" s="101"/>
    </row>
    <row r="116" spans="1:6" ht="15.75">
      <c r="A116" s="11"/>
      <c r="B116" s="100">
        <v>4.1</v>
      </c>
      <c r="C116" s="98" t="s">
        <v>98</v>
      </c>
      <c r="D116" s="95"/>
      <c r="E116" s="101"/>
      <c r="F116" s="101"/>
    </row>
    <row r="117" spans="1:6" ht="15.75">
      <c r="A117" s="11"/>
      <c r="B117" s="99"/>
      <c r="C117" s="99" t="s">
        <v>99</v>
      </c>
      <c r="D117" s="95">
        <v>83</v>
      </c>
      <c r="E117" s="101"/>
      <c r="F117" s="101"/>
    </row>
    <row r="118" spans="1:6" ht="15.75">
      <c r="A118" s="11"/>
      <c r="B118" s="103"/>
      <c r="C118" s="99" t="s">
        <v>100</v>
      </c>
      <c r="D118" s="95">
        <v>84</v>
      </c>
      <c r="E118" s="101">
        <v>21289162</v>
      </c>
      <c r="F118" s="101">
        <v>19475309</v>
      </c>
    </row>
    <row r="119" spans="1:6" ht="15.75">
      <c r="A119" s="11"/>
      <c r="B119" s="103"/>
      <c r="C119" s="98" t="s">
        <v>101</v>
      </c>
      <c r="D119" s="95">
        <v>85</v>
      </c>
      <c r="E119" s="102">
        <f>E118+E117</f>
        <v>21289162</v>
      </c>
      <c r="F119" s="102">
        <f>SUM(F117:F118)</f>
        <v>19475309</v>
      </c>
    </row>
    <row r="120" spans="1:6" ht="15.75">
      <c r="A120" s="11"/>
      <c r="B120" s="99"/>
      <c r="C120" s="98" t="s">
        <v>102</v>
      </c>
      <c r="D120" s="96">
        <v>86</v>
      </c>
      <c r="E120" s="102">
        <f>SUM(E119)</f>
        <v>21289162</v>
      </c>
      <c r="F120" s="102">
        <f>SUM(F119)</f>
        <v>19475309</v>
      </c>
    </row>
    <row r="121" spans="1:6" ht="15.75">
      <c r="A121" s="11"/>
      <c r="B121" s="98">
        <v>5</v>
      </c>
      <c r="C121" s="98" t="s">
        <v>103</v>
      </c>
      <c r="D121" s="95"/>
      <c r="E121" s="101"/>
      <c r="F121" s="101"/>
    </row>
    <row r="122" spans="1:6" ht="15.75">
      <c r="A122" s="11"/>
      <c r="B122" s="100">
        <v>5.1</v>
      </c>
      <c r="C122" s="98" t="s">
        <v>104</v>
      </c>
      <c r="D122" s="99"/>
      <c r="E122" s="101"/>
      <c r="F122" s="101"/>
    </row>
    <row r="123" spans="1:6" ht="15.75">
      <c r="A123" s="11"/>
      <c r="B123" s="99"/>
      <c r="C123" s="99" t="s">
        <v>105</v>
      </c>
      <c r="D123" s="95">
        <v>87</v>
      </c>
      <c r="E123" s="101">
        <f>125144642-2695000</f>
        <v>122449642</v>
      </c>
      <c r="F123" s="101">
        <v>112085176</v>
      </c>
    </row>
    <row r="124" spans="1:6" ht="15.75">
      <c r="A124" s="11"/>
      <c r="B124" s="99"/>
      <c r="C124" s="99" t="s">
        <v>106</v>
      </c>
      <c r="D124" s="95">
        <v>88</v>
      </c>
      <c r="E124" s="101">
        <v>1103629</v>
      </c>
      <c r="F124" s="101">
        <v>523116</v>
      </c>
    </row>
    <row r="125" spans="1:6" ht="15.75">
      <c r="A125" s="11"/>
      <c r="B125" s="99"/>
      <c r="C125" s="99" t="s">
        <v>107</v>
      </c>
      <c r="D125" s="95">
        <v>89</v>
      </c>
      <c r="E125" s="101">
        <v>2695000</v>
      </c>
      <c r="F125" s="101">
        <v>239780</v>
      </c>
    </row>
    <row r="126" spans="1:6" ht="15.75">
      <c r="A126" s="11"/>
      <c r="B126" s="99"/>
      <c r="C126" s="98" t="s">
        <v>108</v>
      </c>
      <c r="D126" s="96">
        <v>90</v>
      </c>
      <c r="E126" s="102">
        <f>SUM(E123:E125)</f>
        <v>126248271</v>
      </c>
      <c r="F126" s="102">
        <f>SUM(F123:F125)</f>
        <v>112848072</v>
      </c>
    </row>
    <row r="127" spans="1:6" ht="15.75">
      <c r="A127" s="11"/>
      <c r="B127" s="100">
        <v>42040</v>
      </c>
      <c r="C127" s="98" t="s">
        <v>109</v>
      </c>
      <c r="D127" s="95"/>
      <c r="E127" s="101"/>
      <c r="F127" s="101"/>
    </row>
    <row r="128" spans="1:6" ht="31.5">
      <c r="A128" s="11"/>
      <c r="B128" s="99"/>
      <c r="C128" s="99" t="s">
        <v>110</v>
      </c>
      <c r="D128" s="95">
        <v>91</v>
      </c>
      <c r="E128" s="101"/>
      <c r="F128" s="101"/>
    </row>
    <row r="129" spans="1:6" ht="15.75">
      <c r="A129" s="11"/>
      <c r="B129" s="99"/>
      <c r="C129" s="99" t="s">
        <v>111</v>
      </c>
      <c r="D129" s="95">
        <v>92</v>
      </c>
      <c r="E129" s="101"/>
      <c r="F129" s="101"/>
    </row>
    <row r="130" spans="1:6" ht="15.75">
      <c r="A130" s="11"/>
      <c r="B130" s="99"/>
      <c r="C130" s="98" t="s">
        <v>232</v>
      </c>
      <c r="D130" s="95">
        <v>93</v>
      </c>
      <c r="E130" s="101"/>
      <c r="F130" s="101"/>
    </row>
    <row r="131" spans="1:6" ht="15.75">
      <c r="A131" s="11"/>
      <c r="B131" s="100">
        <v>42068</v>
      </c>
      <c r="C131" s="98" t="s">
        <v>112</v>
      </c>
      <c r="D131" s="95"/>
      <c r="E131" s="101"/>
      <c r="F131" s="101"/>
    </row>
    <row r="132" spans="1:6" ht="15.75">
      <c r="A132" s="11"/>
      <c r="B132" s="99"/>
      <c r="C132" s="99" t="s">
        <v>113</v>
      </c>
      <c r="D132" s="95">
        <v>94</v>
      </c>
      <c r="E132" s="101"/>
      <c r="F132" s="101"/>
    </row>
    <row r="133" spans="1:6" ht="15.75">
      <c r="A133" s="11"/>
      <c r="B133" s="99"/>
      <c r="C133" s="99" t="s">
        <v>114</v>
      </c>
      <c r="D133" s="95">
        <v>95</v>
      </c>
      <c r="E133" s="101"/>
      <c r="F133" s="101"/>
    </row>
    <row r="134" spans="1:6" ht="15.75">
      <c r="A134" s="11"/>
      <c r="B134" s="99"/>
      <c r="C134" s="98" t="s">
        <v>115</v>
      </c>
      <c r="D134" s="95">
        <v>96</v>
      </c>
      <c r="E134" s="101"/>
      <c r="F134" s="101"/>
    </row>
    <row r="135" spans="1:6" ht="15.75">
      <c r="A135" s="11"/>
      <c r="B135" s="100">
        <v>42099</v>
      </c>
      <c r="C135" s="98" t="s">
        <v>116</v>
      </c>
      <c r="D135" s="95"/>
      <c r="E135" s="101"/>
      <c r="F135" s="101"/>
    </row>
    <row r="136" spans="1:6" ht="15.75">
      <c r="A136" s="11"/>
      <c r="B136" s="99"/>
      <c r="C136" s="99" t="s">
        <v>117</v>
      </c>
      <c r="D136" s="95">
        <v>97</v>
      </c>
      <c r="E136" s="101">
        <v>891479931</v>
      </c>
      <c r="F136" s="101">
        <f>992683963.58-3433096.94+0.4</f>
        <v>989250867.04</v>
      </c>
    </row>
    <row r="137" spans="1:6" ht="15.75">
      <c r="A137" s="11"/>
      <c r="B137" s="99"/>
      <c r="C137" s="99" t="s">
        <v>118</v>
      </c>
      <c r="D137" s="95">
        <v>98</v>
      </c>
      <c r="E137" s="101">
        <v>192539479</v>
      </c>
      <c r="F137" s="101">
        <v>-97770936</v>
      </c>
    </row>
    <row r="138" spans="1:6" ht="15.75">
      <c r="A138" s="11"/>
      <c r="B138" s="99"/>
      <c r="C138" s="98" t="s">
        <v>233</v>
      </c>
      <c r="D138" s="95">
        <v>99</v>
      </c>
      <c r="E138" s="102">
        <v>1084019410</v>
      </c>
      <c r="F138" s="102">
        <f>SUM(F136:F137)</f>
        <v>891479931.04</v>
      </c>
    </row>
    <row r="139" spans="1:6" ht="15.75">
      <c r="A139" s="11"/>
      <c r="B139" s="99"/>
      <c r="C139" s="98" t="s">
        <v>119</v>
      </c>
      <c r="D139" s="96">
        <v>100</v>
      </c>
      <c r="E139" s="102">
        <f>E126+E138</f>
        <v>1210267681</v>
      </c>
      <c r="F139" s="102">
        <f>F126+F138</f>
        <v>1004328003.04</v>
      </c>
    </row>
    <row r="140" spans="1:6" ht="15.75">
      <c r="A140" s="11"/>
      <c r="B140" s="119"/>
      <c r="C140" s="98" t="s">
        <v>120</v>
      </c>
      <c r="D140" s="123">
        <v>101</v>
      </c>
      <c r="E140" s="122">
        <f>E114+E120+E139</f>
        <v>1445610092</v>
      </c>
      <c r="F140" s="122">
        <f>F114+F120+F139</f>
        <v>1253180182.04</v>
      </c>
    </row>
    <row r="141" spans="1:6" ht="15.75">
      <c r="A141" s="11"/>
      <c r="B141" s="119"/>
      <c r="C141" s="98" t="s">
        <v>121</v>
      </c>
      <c r="D141" s="123"/>
      <c r="E141" s="122"/>
      <c r="F141" s="122"/>
    </row>
    <row r="142" spans="1:6" ht="15.75">
      <c r="A142" s="11"/>
      <c r="B142" s="50"/>
      <c r="C142" s="49"/>
      <c r="D142" s="49"/>
      <c r="E142" s="49"/>
      <c r="F142" s="49"/>
    </row>
    <row r="143" spans="1:6" ht="15">
      <c r="A143" s="11"/>
      <c r="B143" s="29"/>
      <c r="C143" s="29"/>
      <c r="D143" s="29"/>
      <c r="E143" s="29"/>
      <c r="F143" s="29"/>
    </row>
    <row r="144" spans="1:6" ht="15">
      <c r="A144" s="11"/>
      <c r="B144" s="29"/>
      <c r="C144" s="29"/>
      <c r="D144" s="29"/>
      <c r="E144" s="29"/>
      <c r="F144" s="29"/>
    </row>
    <row r="145" spans="1:6" ht="18.75">
      <c r="A145" s="11"/>
      <c r="B145" s="29"/>
      <c r="C145" s="104" t="s">
        <v>216</v>
      </c>
      <c r="D145" s="105"/>
      <c r="E145" s="18"/>
      <c r="F145" s="18" t="s">
        <v>243</v>
      </c>
    </row>
    <row r="146" spans="1:6" ht="18.75">
      <c r="A146" s="19"/>
      <c r="B146" s="29"/>
      <c r="C146" s="104"/>
      <c r="D146" s="105"/>
      <c r="E146" s="18"/>
      <c r="F146" s="13"/>
    </row>
    <row r="147" spans="1:6" ht="18.75">
      <c r="A147" s="19"/>
      <c r="B147" s="29"/>
      <c r="C147" s="104"/>
      <c r="D147" s="105"/>
      <c r="E147" s="18"/>
      <c r="F147" s="39"/>
    </row>
    <row r="148" spans="1:6" ht="18.75">
      <c r="A148" s="19"/>
      <c r="B148" s="29"/>
      <c r="C148" s="117" t="s">
        <v>206</v>
      </c>
      <c r="D148" s="118"/>
      <c r="E148" s="18"/>
      <c r="F148" s="18" t="s">
        <v>244</v>
      </c>
    </row>
    <row r="149" spans="2:6" ht="12.75">
      <c r="B149" s="52"/>
      <c r="C149" s="52"/>
      <c r="D149" s="52"/>
      <c r="E149" s="52"/>
      <c r="F149" s="52"/>
    </row>
    <row r="150" spans="2:6" ht="12.75">
      <c r="B150" s="52"/>
      <c r="C150" s="52"/>
      <c r="D150" s="52"/>
      <c r="E150" s="52"/>
      <c r="F150" s="52"/>
    </row>
    <row r="151" spans="2:6" ht="12.75">
      <c r="B151" s="52"/>
      <c r="C151" s="52"/>
      <c r="D151" s="52"/>
      <c r="E151" s="52"/>
      <c r="F151" s="52"/>
    </row>
    <row r="152" spans="2:6" ht="12.75">
      <c r="B152" s="52"/>
      <c r="C152" s="52"/>
      <c r="D152" s="52"/>
      <c r="E152" s="52"/>
      <c r="F152" s="52"/>
    </row>
    <row r="153" spans="2:6" ht="12.75">
      <c r="B153" s="52"/>
      <c r="C153" s="52"/>
      <c r="D153" s="52"/>
      <c r="E153" s="52"/>
      <c r="F153" s="52"/>
    </row>
    <row r="154" spans="2:6" ht="12.75">
      <c r="B154" s="52"/>
      <c r="C154" s="52"/>
      <c r="D154" s="52"/>
      <c r="E154" s="52"/>
      <c r="F154" s="52"/>
    </row>
    <row r="155" spans="2:6" ht="12.75">
      <c r="B155" s="52"/>
      <c r="C155" s="52"/>
      <c r="D155" s="52"/>
      <c r="E155" s="52"/>
      <c r="F155" s="52"/>
    </row>
    <row r="156" spans="2:6" ht="12.75">
      <c r="B156" s="52"/>
      <c r="C156" s="52"/>
      <c r="D156" s="52"/>
      <c r="E156" s="52"/>
      <c r="F156" s="52"/>
    </row>
    <row r="157" spans="2:6" ht="12.75">
      <c r="B157" s="52"/>
      <c r="C157" s="52"/>
      <c r="D157" s="52"/>
      <c r="E157" s="52"/>
      <c r="F157" s="52"/>
    </row>
    <row r="158" spans="2:6" ht="12.75">
      <c r="B158" s="52"/>
      <c r="C158" s="52"/>
      <c r="D158" s="52"/>
      <c r="E158" s="52"/>
      <c r="F158" s="52"/>
    </row>
    <row r="159" spans="2:6" ht="12.75">
      <c r="B159" s="52"/>
      <c r="C159" s="52"/>
      <c r="D159" s="52"/>
      <c r="E159" s="52"/>
      <c r="F159" s="52"/>
    </row>
    <row r="160" spans="2:6" ht="12.75">
      <c r="B160" s="52"/>
      <c r="C160" s="52"/>
      <c r="D160" s="52"/>
      <c r="E160" s="52"/>
      <c r="F160" s="52"/>
    </row>
    <row r="161" spans="2:6" ht="12.75">
      <c r="B161" s="52"/>
      <c r="C161" s="52"/>
      <c r="D161" s="52"/>
      <c r="E161" s="52"/>
      <c r="F161" s="52"/>
    </row>
    <row r="162" spans="2:6" ht="12.75">
      <c r="B162" s="52"/>
      <c r="C162" s="52"/>
      <c r="D162" s="52"/>
      <c r="E162" s="52"/>
      <c r="F162" s="52"/>
    </row>
    <row r="163" spans="2:6" ht="12.75">
      <c r="B163" s="52"/>
      <c r="C163" s="52"/>
      <c r="D163" s="52"/>
      <c r="E163" s="52"/>
      <c r="F163" s="52"/>
    </row>
    <row r="164" spans="2:6" ht="12.75">
      <c r="B164" s="52"/>
      <c r="C164" s="52"/>
      <c r="D164" s="52"/>
      <c r="E164" s="52"/>
      <c r="F164" s="52"/>
    </row>
    <row r="165" spans="2:6" ht="12.75">
      <c r="B165" s="52"/>
      <c r="C165" s="52"/>
      <c r="D165" s="52"/>
      <c r="E165" s="52"/>
      <c r="F165" s="52"/>
    </row>
    <row r="166" spans="2:6" ht="12.75">
      <c r="B166" s="52"/>
      <c r="C166" s="52"/>
      <c r="D166" s="52"/>
      <c r="E166" s="52"/>
      <c r="F166" s="52"/>
    </row>
    <row r="167" spans="2:6" ht="12.75">
      <c r="B167" s="52"/>
      <c r="C167" s="52"/>
      <c r="D167" s="52"/>
      <c r="E167" s="52"/>
      <c r="F167" s="52"/>
    </row>
    <row r="168" spans="2:6" ht="12.75">
      <c r="B168" s="52"/>
      <c r="C168" s="52"/>
      <c r="D168" s="52"/>
      <c r="E168" s="52"/>
      <c r="F168" s="52"/>
    </row>
    <row r="169" spans="2:6" ht="12.75">
      <c r="B169" s="52"/>
      <c r="C169" s="52"/>
      <c r="D169" s="52"/>
      <c r="E169" s="52"/>
      <c r="F169" s="52"/>
    </row>
    <row r="170" spans="2:6" ht="12.75">
      <c r="B170" s="52"/>
      <c r="C170" s="52"/>
      <c r="D170" s="52"/>
      <c r="E170" s="52"/>
      <c r="F170" s="52"/>
    </row>
    <row r="171" spans="2:6" ht="12.75">
      <c r="B171" s="52"/>
      <c r="C171" s="52"/>
      <c r="D171" s="52"/>
      <c r="E171" s="52"/>
      <c r="F171" s="52"/>
    </row>
    <row r="172" spans="2:6" ht="12.75">
      <c r="B172" s="52"/>
      <c r="C172" s="52"/>
      <c r="D172" s="52"/>
      <c r="E172" s="52"/>
      <c r="F172" s="52"/>
    </row>
    <row r="173" spans="2:6" ht="12.75">
      <c r="B173" s="52"/>
      <c r="C173" s="52"/>
      <c r="D173" s="52"/>
      <c r="E173" s="52"/>
      <c r="F173" s="52"/>
    </row>
    <row r="174" spans="2:6" ht="12.75">
      <c r="B174" s="52"/>
      <c r="C174" s="52"/>
      <c r="D174" s="52"/>
      <c r="E174" s="52"/>
      <c r="F174" s="52"/>
    </row>
    <row r="175" spans="2:6" ht="12.75">
      <c r="B175" s="52"/>
      <c r="C175" s="52"/>
      <c r="D175" s="52"/>
      <c r="E175" s="52"/>
      <c r="F175" s="52"/>
    </row>
    <row r="176" spans="2:6" ht="12.75">
      <c r="B176" s="52"/>
      <c r="C176" s="52"/>
      <c r="D176" s="52"/>
      <c r="E176" s="52"/>
      <c r="F176" s="52"/>
    </row>
    <row r="177" spans="2:6" ht="12.75">
      <c r="B177" s="52"/>
      <c r="C177" s="52"/>
      <c r="D177" s="52"/>
      <c r="E177" s="52"/>
      <c r="F177" s="52"/>
    </row>
    <row r="178" spans="2:6" ht="12.75">
      <c r="B178" s="52"/>
      <c r="C178" s="52"/>
      <c r="D178" s="52"/>
      <c r="E178" s="52"/>
      <c r="F178" s="52"/>
    </row>
    <row r="179" spans="2:6" ht="12.75">
      <c r="B179" s="52"/>
      <c r="C179" s="52"/>
      <c r="D179" s="52"/>
      <c r="E179" s="52"/>
      <c r="F179" s="52"/>
    </row>
    <row r="180" spans="2:6" ht="12.75">
      <c r="B180" s="52"/>
      <c r="C180" s="52"/>
      <c r="D180" s="52"/>
      <c r="E180" s="52"/>
      <c r="F180" s="52"/>
    </row>
    <row r="181" spans="2:6" ht="12.75">
      <c r="B181" s="52"/>
      <c r="C181" s="52"/>
      <c r="D181" s="52"/>
      <c r="E181" s="52"/>
      <c r="F181" s="52"/>
    </row>
    <row r="182" spans="2:6" ht="12.75">
      <c r="B182" s="52"/>
      <c r="C182" s="52"/>
      <c r="D182" s="52"/>
      <c r="E182" s="52"/>
      <c r="F182" s="52"/>
    </row>
    <row r="183" spans="2:6" ht="12.75">
      <c r="B183" s="52"/>
      <c r="C183" s="52"/>
      <c r="D183" s="52"/>
      <c r="E183" s="52"/>
      <c r="F183" s="52"/>
    </row>
    <row r="184" spans="2:6" ht="12.75">
      <c r="B184" s="52"/>
      <c r="C184" s="52"/>
      <c r="D184" s="52"/>
      <c r="E184" s="52"/>
      <c r="F184" s="52"/>
    </row>
    <row r="185" spans="2:6" ht="12.75">
      <c r="B185" s="52"/>
      <c r="C185" s="52"/>
      <c r="D185" s="52"/>
      <c r="E185" s="52"/>
      <c r="F185" s="52"/>
    </row>
    <row r="186" spans="2:6" ht="12.75">
      <c r="B186" s="52"/>
      <c r="C186" s="52"/>
      <c r="D186" s="52"/>
      <c r="E186" s="52"/>
      <c r="F186" s="52"/>
    </row>
    <row r="187" spans="2:6" ht="12.75">
      <c r="B187" s="52"/>
      <c r="C187" s="52"/>
      <c r="D187" s="52"/>
      <c r="E187" s="52"/>
      <c r="F187" s="52"/>
    </row>
    <row r="188" spans="2:6" ht="12.75">
      <c r="B188" s="52"/>
      <c r="C188" s="52"/>
      <c r="D188" s="52"/>
      <c r="E188" s="52"/>
      <c r="F188" s="52"/>
    </row>
    <row r="189" spans="2:6" ht="12.75">
      <c r="B189" s="52"/>
      <c r="C189" s="52"/>
      <c r="D189" s="52"/>
      <c r="E189" s="52"/>
      <c r="F189" s="52"/>
    </row>
    <row r="190" spans="2:6" ht="12.75">
      <c r="B190" s="52"/>
      <c r="C190" s="52"/>
      <c r="D190" s="52"/>
      <c r="E190" s="52"/>
      <c r="F190" s="52"/>
    </row>
    <row r="191" spans="2:6" ht="12.75">
      <c r="B191" s="52"/>
      <c r="C191" s="52"/>
      <c r="D191" s="52"/>
      <c r="E191" s="52"/>
      <c r="F191" s="52"/>
    </row>
    <row r="192" spans="2:6" ht="12.75">
      <c r="B192" s="52"/>
      <c r="C192" s="52"/>
      <c r="D192" s="52"/>
      <c r="E192" s="52"/>
      <c r="F192" s="52"/>
    </row>
    <row r="193" spans="2:6" ht="12.75">
      <c r="B193" s="52"/>
      <c r="C193" s="52"/>
      <c r="D193" s="52"/>
      <c r="E193" s="52"/>
      <c r="F193" s="52"/>
    </row>
    <row r="194" spans="2:6" ht="12.75">
      <c r="B194" s="52"/>
      <c r="C194" s="52"/>
      <c r="D194" s="52"/>
      <c r="E194" s="52"/>
      <c r="F194" s="52"/>
    </row>
    <row r="195" spans="2:6" ht="12.75">
      <c r="B195" s="52"/>
      <c r="C195" s="52"/>
      <c r="D195" s="52"/>
      <c r="E195" s="52"/>
      <c r="F195" s="52"/>
    </row>
    <row r="196" spans="2:6" ht="12.75">
      <c r="B196" s="52"/>
      <c r="C196" s="52"/>
      <c r="D196" s="52"/>
      <c r="E196" s="52"/>
      <c r="F196" s="52"/>
    </row>
    <row r="197" spans="2:6" ht="12.75">
      <c r="B197" s="52"/>
      <c r="C197" s="52"/>
      <c r="D197" s="52"/>
      <c r="E197" s="52"/>
      <c r="F197" s="52"/>
    </row>
    <row r="198" spans="2:6" ht="12.75">
      <c r="B198" s="52"/>
      <c r="C198" s="52"/>
      <c r="D198" s="52"/>
      <c r="E198" s="52"/>
      <c r="F198" s="52"/>
    </row>
    <row r="199" spans="2:6" ht="12.75">
      <c r="B199" s="52"/>
      <c r="C199" s="52"/>
      <c r="D199" s="52"/>
      <c r="E199" s="52"/>
      <c r="F199" s="52"/>
    </row>
    <row r="200" spans="2:6" ht="12.75">
      <c r="B200" s="52"/>
      <c r="C200" s="52"/>
      <c r="D200" s="52"/>
      <c r="E200" s="52"/>
      <c r="F200" s="52"/>
    </row>
    <row r="201" spans="2:6" ht="12.75">
      <c r="B201" s="52"/>
      <c r="C201" s="52"/>
      <c r="D201" s="52"/>
      <c r="E201" s="52"/>
      <c r="F201" s="52"/>
    </row>
    <row r="202" spans="2:6" ht="12.75">
      <c r="B202" s="52"/>
      <c r="C202" s="52"/>
      <c r="D202" s="52"/>
      <c r="E202" s="52"/>
      <c r="F202" s="52"/>
    </row>
    <row r="203" spans="2:6" ht="12.75">
      <c r="B203" s="52"/>
      <c r="C203" s="52"/>
      <c r="D203" s="52"/>
      <c r="E203" s="52"/>
      <c r="F203" s="52"/>
    </row>
    <row r="204" spans="2:6" ht="12.75">
      <c r="B204" s="52"/>
      <c r="C204" s="52"/>
      <c r="D204" s="52"/>
      <c r="E204" s="52"/>
      <c r="F204" s="52"/>
    </row>
    <row r="205" spans="2:6" ht="12.75">
      <c r="B205" s="52"/>
      <c r="C205" s="52"/>
      <c r="D205" s="52"/>
      <c r="E205" s="52"/>
      <c r="F205" s="52"/>
    </row>
    <row r="206" spans="2:6" ht="12.75">
      <c r="B206" s="52"/>
      <c r="C206" s="52"/>
      <c r="D206" s="52"/>
      <c r="E206" s="52"/>
      <c r="F206" s="52"/>
    </row>
    <row r="207" spans="2:6" ht="12.75">
      <c r="B207" s="52"/>
      <c r="C207" s="52"/>
      <c r="D207" s="52"/>
      <c r="E207" s="52"/>
      <c r="F207" s="52"/>
    </row>
    <row r="208" spans="2:6" ht="12.75">
      <c r="B208" s="52"/>
      <c r="C208" s="52"/>
      <c r="D208" s="52"/>
      <c r="E208" s="52"/>
      <c r="F208" s="52"/>
    </row>
    <row r="209" spans="2:6" ht="12.75">
      <c r="B209" s="52"/>
      <c r="C209" s="52"/>
      <c r="D209" s="52"/>
      <c r="E209" s="52"/>
      <c r="F209" s="52"/>
    </row>
    <row r="210" spans="2:6" ht="12.75">
      <c r="B210" s="52"/>
      <c r="C210" s="52"/>
      <c r="D210" s="52"/>
      <c r="E210" s="52"/>
      <c r="F210" s="52"/>
    </row>
    <row r="211" spans="2:6" ht="12.75">
      <c r="B211" s="52"/>
      <c r="C211" s="52"/>
      <c r="D211" s="52"/>
      <c r="E211" s="52"/>
      <c r="F211" s="52"/>
    </row>
    <row r="212" spans="2:6" ht="12.75">
      <c r="B212" s="52"/>
      <c r="C212" s="52"/>
      <c r="D212" s="52"/>
      <c r="E212" s="52"/>
      <c r="F212" s="52"/>
    </row>
    <row r="213" spans="2:6" ht="12.75">
      <c r="B213" s="52"/>
      <c r="C213" s="52"/>
      <c r="D213" s="52"/>
      <c r="E213" s="52"/>
      <c r="F213" s="52"/>
    </row>
    <row r="214" spans="2:6" ht="12.75">
      <c r="B214" s="52"/>
      <c r="C214" s="52"/>
      <c r="D214" s="52"/>
      <c r="E214" s="52"/>
      <c r="F214" s="52"/>
    </row>
    <row r="215" spans="2:6" ht="12.75">
      <c r="B215" s="52"/>
      <c r="C215" s="52"/>
      <c r="D215" s="52"/>
      <c r="E215" s="52"/>
      <c r="F215" s="52"/>
    </row>
    <row r="216" spans="2:6" ht="12.75">
      <c r="B216" s="52"/>
      <c r="C216" s="52"/>
      <c r="D216" s="52"/>
      <c r="E216" s="52"/>
      <c r="F216" s="52"/>
    </row>
    <row r="217" spans="2:6" ht="12.75">
      <c r="B217" s="52"/>
      <c r="C217" s="52"/>
      <c r="D217" s="52"/>
      <c r="E217" s="52"/>
      <c r="F217" s="52"/>
    </row>
    <row r="218" spans="2:6" ht="12.75">
      <c r="B218" s="52"/>
      <c r="C218" s="52"/>
      <c r="D218" s="52"/>
      <c r="E218" s="52"/>
      <c r="F218" s="52"/>
    </row>
    <row r="219" spans="2:6" ht="12.75">
      <c r="B219" s="52"/>
      <c r="C219" s="52"/>
      <c r="D219" s="52"/>
      <c r="E219" s="52"/>
      <c r="F219" s="52"/>
    </row>
    <row r="220" spans="2:6" ht="12.75">
      <c r="B220" s="52"/>
      <c r="C220" s="52"/>
      <c r="D220" s="52"/>
      <c r="E220" s="52"/>
      <c r="F220" s="52"/>
    </row>
    <row r="221" spans="2:6" ht="12.75">
      <c r="B221" s="52"/>
      <c r="C221" s="52"/>
      <c r="D221" s="52"/>
      <c r="E221" s="52"/>
      <c r="F221" s="52"/>
    </row>
    <row r="222" spans="2:6" ht="12.75">
      <c r="B222" s="52"/>
      <c r="C222" s="52"/>
      <c r="D222" s="52"/>
      <c r="E222" s="52"/>
      <c r="F222" s="52"/>
    </row>
    <row r="223" spans="2:6" ht="12.75">
      <c r="B223" s="52"/>
      <c r="C223" s="52"/>
      <c r="D223" s="52"/>
      <c r="E223" s="52"/>
      <c r="F223" s="52"/>
    </row>
    <row r="224" spans="2:6" ht="12.75">
      <c r="B224" s="52"/>
      <c r="C224" s="52"/>
      <c r="D224" s="52"/>
      <c r="E224" s="52"/>
      <c r="F224" s="52"/>
    </row>
    <row r="225" spans="2:6" ht="12.75">
      <c r="B225" s="52"/>
      <c r="C225" s="52"/>
      <c r="D225" s="52"/>
      <c r="E225" s="52"/>
      <c r="F225" s="52"/>
    </row>
    <row r="226" spans="2:6" ht="12.75">
      <c r="B226" s="52"/>
      <c r="C226" s="52"/>
      <c r="D226" s="52"/>
      <c r="E226" s="52"/>
      <c r="F226" s="52"/>
    </row>
    <row r="227" spans="2:6" ht="12.75">
      <c r="B227" s="52"/>
      <c r="C227" s="52"/>
      <c r="D227" s="52"/>
      <c r="E227" s="52"/>
      <c r="F227" s="52"/>
    </row>
    <row r="228" spans="2:6" ht="12.75">
      <c r="B228" s="52"/>
      <c r="C228" s="52"/>
      <c r="D228" s="52"/>
      <c r="E228" s="52"/>
      <c r="F228" s="52"/>
    </row>
    <row r="229" spans="2:6" ht="12.75">
      <c r="B229" s="52"/>
      <c r="C229" s="52"/>
      <c r="D229" s="52"/>
      <c r="E229" s="52"/>
      <c r="F229" s="52"/>
    </row>
    <row r="230" spans="2:6" ht="12.75">
      <c r="B230" s="52"/>
      <c r="C230" s="52"/>
      <c r="D230" s="52"/>
      <c r="E230" s="52"/>
      <c r="F230" s="52"/>
    </row>
    <row r="231" spans="2:6" ht="12.75">
      <c r="B231" s="52"/>
      <c r="C231" s="52"/>
      <c r="D231" s="52"/>
      <c r="E231" s="52"/>
      <c r="F231" s="52"/>
    </row>
    <row r="232" spans="2:6" ht="12.75">
      <c r="B232" s="52"/>
      <c r="C232" s="52"/>
      <c r="D232" s="52"/>
      <c r="E232" s="52"/>
      <c r="F232" s="52"/>
    </row>
  </sheetData>
  <sheetProtection/>
  <mergeCells count="13">
    <mergeCell ref="C148:D148"/>
    <mergeCell ref="B140:B141"/>
    <mergeCell ref="F11:F12"/>
    <mergeCell ref="F140:F141"/>
    <mergeCell ref="E11:E12"/>
    <mergeCell ref="D140:D141"/>
    <mergeCell ref="E140:E141"/>
    <mergeCell ref="B11:B12"/>
    <mergeCell ref="C11:C12"/>
    <mergeCell ref="D11:D12"/>
    <mergeCell ref="B6:F6"/>
    <mergeCell ref="B7:F7"/>
    <mergeCell ref="A8:F8"/>
  </mergeCells>
  <printOptions/>
  <pageMargins left="0.5905511811023623" right="0.1968503937007874" top="0.31496062992125984" bottom="0.1968503937007874" header="0.31496062992125984" footer="0.11811023622047245"/>
  <pageSetup horizontalDpi="600" verticalDpi="600" orientation="portrait" paperSize="9" scale="95" r:id="rId1"/>
  <rowBreaks count="3" manualBreakCount="3">
    <brk id="40" min="1" max="5" man="1"/>
    <brk id="77" min="1" max="5" man="1"/>
    <brk id="104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B1">
      <selection activeCell="G46" sqref="G46"/>
    </sheetView>
  </sheetViews>
  <sheetFormatPr defaultColWidth="9.00390625" defaultRowHeight="12.75"/>
  <cols>
    <col min="2" max="2" width="4.75390625" style="0" customWidth="1"/>
    <col min="3" max="3" width="35.00390625" style="0" customWidth="1"/>
    <col min="4" max="4" width="6.375" style="0" customWidth="1"/>
    <col min="5" max="5" width="11.25390625" style="0" customWidth="1"/>
    <col min="6" max="6" width="11.375" style="0" customWidth="1"/>
    <col min="7" max="7" width="11.625" style="0" customWidth="1"/>
    <col min="8" max="8" width="13.00390625" style="0" customWidth="1"/>
  </cols>
  <sheetData>
    <row r="1" spans="1:9" ht="15.75">
      <c r="A1" s="4"/>
      <c r="B1" s="7"/>
      <c r="C1" s="38"/>
      <c r="D1" s="38"/>
      <c r="E1" s="38"/>
      <c r="F1" s="124" t="s">
        <v>240</v>
      </c>
      <c r="G1" s="125"/>
      <c r="H1" s="125"/>
      <c r="I1" s="72"/>
    </row>
    <row r="2" spans="1:9" ht="15.75">
      <c r="A2" s="4"/>
      <c r="B2" s="7"/>
      <c r="C2" s="38"/>
      <c r="D2" s="38"/>
      <c r="E2" s="38"/>
      <c r="F2" s="126" t="s">
        <v>241</v>
      </c>
      <c r="G2" s="127"/>
      <c r="H2" s="127"/>
      <c r="I2" s="72"/>
    </row>
    <row r="3" spans="1:9" ht="15.75">
      <c r="A3" s="4"/>
      <c r="B3" s="7"/>
      <c r="C3" s="38"/>
      <c r="D3" s="38"/>
      <c r="E3" s="38"/>
      <c r="F3" s="126" t="s">
        <v>242</v>
      </c>
      <c r="G3" s="127"/>
      <c r="H3" s="127"/>
      <c r="I3" s="72"/>
    </row>
    <row r="4" spans="1:8" ht="15.75">
      <c r="A4" s="4"/>
      <c r="B4" s="7"/>
      <c r="C4" s="38"/>
      <c r="D4" s="38"/>
      <c r="E4" s="38"/>
      <c r="F4" s="38"/>
      <c r="G4" s="38"/>
      <c r="H4" s="38"/>
    </row>
    <row r="5" spans="1:8" ht="15.75">
      <c r="A5" s="4"/>
      <c r="B5" s="7"/>
      <c r="C5" s="38"/>
      <c r="D5" s="38"/>
      <c r="E5" s="38"/>
      <c r="F5" s="38"/>
      <c r="G5" s="38"/>
      <c r="H5" s="38"/>
    </row>
    <row r="6" spans="2:8" ht="15.75">
      <c r="B6" s="29"/>
      <c r="C6" s="24"/>
      <c r="D6" s="25" t="s">
        <v>222</v>
      </c>
      <c r="E6" s="24"/>
      <c r="F6" s="24"/>
      <c r="G6" s="29"/>
      <c r="H6" s="29"/>
    </row>
    <row r="7" spans="2:8" ht="15.75">
      <c r="B7" s="29"/>
      <c r="C7" s="24"/>
      <c r="D7" s="25"/>
      <c r="E7" s="24"/>
      <c r="F7" s="24"/>
      <c r="G7" s="29"/>
      <c r="H7" s="29"/>
    </row>
    <row r="8" spans="2:8" ht="15.75">
      <c r="B8" s="38"/>
      <c r="C8" s="38"/>
      <c r="D8" s="38"/>
      <c r="E8" s="5" t="s">
        <v>224</v>
      </c>
      <c r="F8" s="38"/>
      <c r="G8" s="38"/>
      <c r="H8" s="38"/>
    </row>
    <row r="9" spans="2:8" ht="15">
      <c r="B9" s="38"/>
      <c r="C9" s="140" t="s">
        <v>223</v>
      </c>
      <c r="D9" s="140"/>
      <c r="E9" s="140"/>
      <c r="F9" s="140"/>
      <c r="G9" s="140"/>
      <c r="H9" s="38"/>
    </row>
    <row r="10" spans="2:8" ht="15.75">
      <c r="B10" s="38"/>
      <c r="C10" s="38"/>
      <c r="D10" s="38"/>
      <c r="E10" s="5"/>
      <c r="F10" s="38"/>
      <c r="G10" s="38"/>
      <c r="H10" s="38"/>
    </row>
    <row r="11" spans="2:8" ht="16.5" thickBot="1">
      <c r="B11" s="38"/>
      <c r="C11" s="38"/>
      <c r="D11" s="38"/>
      <c r="E11" s="6"/>
      <c r="F11" s="38"/>
      <c r="G11" s="38"/>
      <c r="H11" s="107" t="s">
        <v>250</v>
      </c>
    </row>
    <row r="12" spans="2:8" ht="15.75">
      <c r="B12" s="54" t="s">
        <v>1</v>
      </c>
      <c r="C12" s="55"/>
      <c r="D12" s="56"/>
      <c r="E12" s="55" t="s">
        <v>189</v>
      </c>
      <c r="F12" s="55" t="s">
        <v>191</v>
      </c>
      <c r="G12" s="55" t="s">
        <v>193</v>
      </c>
      <c r="H12" s="133" t="s">
        <v>4</v>
      </c>
    </row>
    <row r="13" spans="2:8" ht="48" thickBot="1">
      <c r="B13" s="57" t="s">
        <v>188</v>
      </c>
      <c r="C13" s="58" t="s">
        <v>2</v>
      </c>
      <c r="D13" s="59" t="s">
        <v>3</v>
      </c>
      <c r="E13" s="58" t="s">
        <v>190</v>
      </c>
      <c r="F13" s="58" t="s">
        <v>192</v>
      </c>
      <c r="G13" s="58" t="s">
        <v>194</v>
      </c>
      <c r="H13" s="134"/>
    </row>
    <row r="14" spans="2:8" ht="16.5" thickBot="1">
      <c r="B14" s="57">
        <v>1</v>
      </c>
      <c r="C14" s="58">
        <v>2</v>
      </c>
      <c r="D14" s="58">
        <v>3</v>
      </c>
      <c r="E14" s="58">
        <v>4</v>
      </c>
      <c r="F14" s="58">
        <v>5</v>
      </c>
      <c r="G14" s="58">
        <v>6</v>
      </c>
      <c r="H14" s="58">
        <v>7</v>
      </c>
    </row>
    <row r="15" spans="2:8" ht="15.75">
      <c r="B15" s="60"/>
      <c r="C15" s="61" t="s">
        <v>103</v>
      </c>
      <c r="D15" s="62"/>
      <c r="E15" s="133">
        <v>112085176</v>
      </c>
      <c r="F15" s="133">
        <f>27027038-2455220</f>
        <v>24571818</v>
      </c>
      <c r="G15" s="133">
        <v>14207352</v>
      </c>
      <c r="H15" s="133">
        <f>E15+F15-G15</f>
        <v>122449642</v>
      </c>
    </row>
    <row r="16" spans="2:8" ht="15.75">
      <c r="B16" s="60">
        <v>1</v>
      </c>
      <c r="C16" s="61" t="s">
        <v>195</v>
      </c>
      <c r="D16" s="62"/>
      <c r="E16" s="139"/>
      <c r="F16" s="139"/>
      <c r="G16" s="139"/>
      <c r="H16" s="139"/>
    </row>
    <row r="17" spans="2:8" ht="32.25" thickBot="1">
      <c r="B17" s="63"/>
      <c r="C17" s="64" t="s">
        <v>105</v>
      </c>
      <c r="D17" s="58">
        <v>1</v>
      </c>
      <c r="E17" s="134"/>
      <c r="F17" s="134"/>
      <c r="G17" s="139"/>
      <c r="H17" s="139"/>
    </row>
    <row r="18" spans="2:8" ht="32.25" thickBot="1">
      <c r="B18" s="65"/>
      <c r="C18" s="64" t="s">
        <v>196</v>
      </c>
      <c r="D18" s="58">
        <v>2</v>
      </c>
      <c r="E18" s="58">
        <v>523116</v>
      </c>
      <c r="F18" s="58">
        <v>2604049</v>
      </c>
      <c r="G18" s="74">
        <v>2023536</v>
      </c>
      <c r="H18" s="74">
        <f>E18+F18-G18</f>
        <v>1103629</v>
      </c>
    </row>
    <row r="19" spans="2:8" ht="16.5" thickBot="1">
      <c r="B19" s="65"/>
      <c r="C19" s="64" t="s">
        <v>197</v>
      </c>
      <c r="D19" s="58">
        <v>3</v>
      </c>
      <c r="E19" s="58">
        <v>239780</v>
      </c>
      <c r="F19" s="58">
        <v>2455220</v>
      </c>
      <c r="G19" s="74"/>
      <c r="H19" s="62">
        <f>E19+F19-G19</f>
        <v>2695000</v>
      </c>
    </row>
    <row r="20" spans="2:8" ht="16.5" thickBot="1">
      <c r="B20" s="66"/>
      <c r="C20" s="67" t="s">
        <v>234</v>
      </c>
      <c r="D20" s="68">
        <v>4</v>
      </c>
      <c r="E20" s="58">
        <f>E15+E18+E19</f>
        <v>112848072</v>
      </c>
      <c r="F20" s="58">
        <f>SUM(F15:F19)</f>
        <v>29631087</v>
      </c>
      <c r="G20" s="73">
        <f>SUM(G15:G19)</f>
        <v>16230888</v>
      </c>
      <c r="H20" s="74">
        <f>E20+F20-G20</f>
        <v>126248271</v>
      </c>
    </row>
    <row r="21" spans="2:8" ht="15.75">
      <c r="B21" s="135">
        <v>2</v>
      </c>
      <c r="C21" s="69" t="s">
        <v>198</v>
      </c>
      <c r="D21" s="62"/>
      <c r="E21" s="133"/>
      <c r="F21" s="133"/>
      <c r="G21" s="133"/>
      <c r="H21" s="139"/>
    </row>
    <row r="22" spans="2:8" ht="32.25" thickBot="1">
      <c r="B22" s="136"/>
      <c r="C22" s="64" t="s">
        <v>110</v>
      </c>
      <c r="D22" s="58">
        <v>5</v>
      </c>
      <c r="E22" s="134"/>
      <c r="F22" s="134"/>
      <c r="G22" s="134"/>
      <c r="H22" s="134"/>
    </row>
    <row r="23" spans="2:8" ht="32.25" thickBot="1">
      <c r="B23" s="65"/>
      <c r="C23" s="64" t="s">
        <v>111</v>
      </c>
      <c r="D23" s="58">
        <v>6</v>
      </c>
      <c r="E23" s="68"/>
      <c r="F23" s="68"/>
      <c r="G23" s="68"/>
      <c r="H23" s="68"/>
    </row>
    <row r="24" spans="2:8" ht="16.5" thickBot="1">
      <c r="B24" s="66"/>
      <c r="C24" s="67" t="s">
        <v>235</v>
      </c>
      <c r="D24" s="68">
        <v>7</v>
      </c>
      <c r="E24" s="68"/>
      <c r="F24" s="68"/>
      <c r="G24" s="68"/>
      <c r="H24" s="68"/>
    </row>
    <row r="25" spans="2:8" ht="15.75">
      <c r="B25" s="135">
        <v>3</v>
      </c>
      <c r="C25" s="61" t="s">
        <v>112</v>
      </c>
      <c r="D25" s="70"/>
      <c r="E25" s="137"/>
      <c r="F25" s="137"/>
      <c r="G25" s="137"/>
      <c r="H25" s="137"/>
    </row>
    <row r="26" spans="2:8" ht="16.5" thickBot="1">
      <c r="B26" s="136"/>
      <c r="C26" s="64" t="s">
        <v>113</v>
      </c>
      <c r="D26" s="58">
        <v>8</v>
      </c>
      <c r="E26" s="138"/>
      <c r="F26" s="138"/>
      <c r="G26" s="138"/>
      <c r="H26" s="138"/>
    </row>
    <row r="27" spans="2:8" ht="16.5" thickBot="1">
      <c r="B27" s="65"/>
      <c r="C27" s="71" t="s">
        <v>114</v>
      </c>
      <c r="D27" s="58">
        <v>9</v>
      </c>
      <c r="E27" s="58"/>
      <c r="F27" s="58"/>
      <c r="G27" s="58"/>
      <c r="H27" s="58"/>
    </row>
    <row r="28" spans="2:8" ht="16.5" thickBot="1">
      <c r="B28" s="66"/>
      <c r="C28" s="67" t="s">
        <v>236</v>
      </c>
      <c r="D28" s="68">
        <v>10</v>
      </c>
      <c r="E28" s="58"/>
      <c r="F28" s="58"/>
      <c r="G28" s="58"/>
      <c r="H28" s="58"/>
    </row>
    <row r="29" spans="2:8" ht="15.75">
      <c r="B29" s="131">
        <v>4</v>
      </c>
      <c r="C29" s="61" t="s">
        <v>237</v>
      </c>
      <c r="D29" s="62"/>
      <c r="E29" s="133">
        <v>989250867</v>
      </c>
      <c r="F29" s="133"/>
      <c r="G29" s="133">
        <v>97770936</v>
      </c>
      <c r="H29" s="133">
        <f>E29+F29-G29</f>
        <v>891479931</v>
      </c>
    </row>
    <row r="30" spans="2:8" ht="32.25" thickBot="1">
      <c r="B30" s="132"/>
      <c r="C30" s="64" t="s">
        <v>238</v>
      </c>
      <c r="D30" s="58">
        <v>11</v>
      </c>
      <c r="E30" s="134"/>
      <c r="F30" s="134"/>
      <c r="G30" s="134"/>
      <c r="H30" s="134"/>
    </row>
    <row r="31" spans="2:8" ht="32.25" thickBot="1">
      <c r="B31" s="66"/>
      <c r="C31" s="64" t="s">
        <v>199</v>
      </c>
      <c r="D31" s="58">
        <v>12</v>
      </c>
      <c r="E31" s="58"/>
      <c r="F31" s="58">
        <v>192539479</v>
      </c>
      <c r="G31" s="58"/>
      <c r="H31" s="58">
        <f>F31</f>
        <v>192539479</v>
      </c>
    </row>
    <row r="32" spans="2:8" ht="16.5" thickBot="1">
      <c r="B32" s="66"/>
      <c r="C32" s="67" t="s">
        <v>239</v>
      </c>
      <c r="D32" s="68">
        <v>13</v>
      </c>
      <c r="E32" s="58">
        <f>SUM(E29:E31)</f>
        <v>989250867</v>
      </c>
      <c r="F32" s="58">
        <f>SUM(F29:F31)</f>
        <v>192539479</v>
      </c>
      <c r="G32" s="58">
        <f>SUM(G29:G31)</f>
        <v>97770936</v>
      </c>
      <c r="H32" s="58">
        <f>SUM(H29:H31)</f>
        <v>1084019410</v>
      </c>
    </row>
    <row r="33" spans="2:8" ht="32.25" thickBot="1">
      <c r="B33" s="66"/>
      <c r="C33" s="67" t="s">
        <v>200</v>
      </c>
      <c r="D33" s="68">
        <v>14</v>
      </c>
      <c r="E33" s="58">
        <f>E20+E24+E28+E32</f>
        <v>1102098939</v>
      </c>
      <c r="F33" s="58">
        <f>F20+F24+F28+F32</f>
        <v>222170566</v>
      </c>
      <c r="G33" s="58">
        <f>G20+G24+G28+G32</f>
        <v>114001824</v>
      </c>
      <c r="H33" s="58">
        <f>H20+H24+H28+H32</f>
        <v>1210267681</v>
      </c>
    </row>
    <row r="34" spans="2:8" ht="15.75">
      <c r="B34" s="7"/>
      <c r="C34" s="38"/>
      <c r="D34" s="38"/>
      <c r="E34" s="38"/>
      <c r="F34" s="38"/>
      <c r="G34" s="38"/>
      <c r="H34" s="38"/>
    </row>
    <row r="35" spans="2:9" ht="18.75">
      <c r="B35" s="104" t="s">
        <v>216</v>
      </c>
      <c r="D35" s="105"/>
      <c r="E35" s="106"/>
      <c r="F35" s="18"/>
      <c r="G35" s="129" t="s">
        <v>243</v>
      </c>
      <c r="H35" s="130"/>
      <c r="I35" s="18"/>
    </row>
    <row r="36" spans="2:7" ht="18.75">
      <c r="B36" s="7"/>
      <c r="C36" s="104"/>
      <c r="D36" s="105"/>
      <c r="E36" s="106"/>
      <c r="G36" s="110"/>
    </row>
    <row r="37" spans="2:9" ht="16.5">
      <c r="B37" s="128" t="s">
        <v>206</v>
      </c>
      <c r="C37" s="127"/>
      <c r="D37" s="127"/>
      <c r="E37" s="127"/>
      <c r="F37" s="127"/>
      <c r="G37" s="129" t="s">
        <v>244</v>
      </c>
      <c r="H37" s="130"/>
      <c r="I37" s="18"/>
    </row>
    <row r="38" spans="2:8" ht="15">
      <c r="B38" s="29"/>
      <c r="C38" s="29"/>
      <c r="D38" s="29"/>
      <c r="E38" s="29"/>
      <c r="F38" s="29"/>
      <c r="G38" s="29"/>
      <c r="H38" s="29"/>
    </row>
  </sheetData>
  <sheetProtection/>
  <mergeCells count="27">
    <mergeCell ref="H21:H22"/>
    <mergeCell ref="H25:H26"/>
    <mergeCell ref="H29:H30"/>
    <mergeCell ref="C9:G9"/>
    <mergeCell ref="H12:H13"/>
    <mergeCell ref="E15:E17"/>
    <mergeCell ref="F15:F17"/>
    <mergeCell ref="G15:G17"/>
    <mergeCell ref="H15:H17"/>
    <mergeCell ref="B25:B26"/>
    <mergeCell ref="E25:E26"/>
    <mergeCell ref="F25:F26"/>
    <mergeCell ref="G25:G26"/>
    <mergeCell ref="B21:B22"/>
    <mergeCell ref="E21:E22"/>
    <mergeCell ref="F21:F22"/>
    <mergeCell ref="G21:G22"/>
    <mergeCell ref="F1:H1"/>
    <mergeCell ref="F2:H2"/>
    <mergeCell ref="F3:H3"/>
    <mergeCell ref="B37:F37"/>
    <mergeCell ref="G35:H35"/>
    <mergeCell ref="G37:H37"/>
    <mergeCell ref="B29:B30"/>
    <mergeCell ref="E29:E30"/>
    <mergeCell ref="F29:F30"/>
    <mergeCell ref="G29:G30"/>
  </mergeCells>
  <printOptions/>
  <pageMargins left="0.5511811023622047" right="0.15748031496062992" top="0.984251968503937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6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0.12890625" style="0" customWidth="1"/>
    <col min="2" max="2" width="6.375" style="13" customWidth="1"/>
    <col min="3" max="3" width="46.25390625" style="0" customWidth="1"/>
    <col min="5" max="6" width="17.625" style="0" customWidth="1"/>
    <col min="7" max="7" width="11.00390625" style="0" bestFit="1" customWidth="1"/>
  </cols>
  <sheetData>
    <row r="1" spans="3:6" ht="12.75">
      <c r="C1" s="10"/>
      <c r="D1" s="10"/>
      <c r="E1" s="130" t="s">
        <v>240</v>
      </c>
      <c r="F1" s="130"/>
    </row>
    <row r="2" spans="3:6" ht="12.75">
      <c r="C2" s="10"/>
      <c r="D2" s="10"/>
      <c r="E2" s="130" t="s">
        <v>241</v>
      </c>
      <c r="F2" s="130"/>
    </row>
    <row r="3" spans="2:6" ht="12.75">
      <c r="B3" s="78"/>
      <c r="C3" s="12"/>
      <c r="D3" s="12"/>
      <c r="E3" s="130" t="s">
        <v>242</v>
      </c>
      <c r="F3" s="130"/>
    </row>
    <row r="4" spans="2:6" ht="15.75">
      <c r="B4" s="78"/>
      <c r="C4" s="24"/>
      <c r="D4" s="25" t="s">
        <v>0</v>
      </c>
      <c r="E4" s="24"/>
      <c r="F4" s="24"/>
    </row>
    <row r="5" spans="2:6" ht="15.75">
      <c r="B5" s="78"/>
      <c r="C5" s="24"/>
      <c r="D5" s="26" t="s">
        <v>215</v>
      </c>
      <c r="E5" s="24"/>
      <c r="F5" s="24"/>
    </row>
    <row r="6" spans="2:6" ht="15">
      <c r="B6" s="78"/>
      <c r="C6" s="141" t="s">
        <v>220</v>
      </c>
      <c r="D6" s="142"/>
      <c r="E6" s="142"/>
      <c r="F6" s="142"/>
    </row>
    <row r="7" spans="2:6" ht="12.75">
      <c r="B7" s="78"/>
      <c r="C7" s="12"/>
      <c r="D7" s="12"/>
      <c r="E7" s="12"/>
      <c r="F7" s="111" t="s">
        <v>251</v>
      </c>
    </row>
    <row r="8" spans="2:6" ht="12.75">
      <c r="B8" s="144" t="s">
        <v>159</v>
      </c>
      <c r="C8" s="76"/>
      <c r="D8" s="145" t="s">
        <v>3</v>
      </c>
      <c r="E8" s="146" t="s">
        <v>126</v>
      </c>
      <c r="F8" s="146" t="s">
        <v>127</v>
      </c>
    </row>
    <row r="9" spans="2:6" ht="12.75">
      <c r="B9" s="144"/>
      <c r="C9" s="77" t="s">
        <v>2</v>
      </c>
      <c r="D9" s="145"/>
      <c r="E9" s="146"/>
      <c r="F9" s="146"/>
    </row>
    <row r="10" spans="2:7" ht="30" customHeight="1">
      <c r="B10" s="27">
        <v>1</v>
      </c>
      <c r="C10" s="75" t="s">
        <v>246</v>
      </c>
      <c r="D10" s="28">
        <v>1</v>
      </c>
      <c r="E10" s="27">
        <f>E11</f>
        <v>9756025051</v>
      </c>
      <c r="F10" s="27">
        <f>F11</f>
        <v>8841657855</v>
      </c>
      <c r="G10" s="29"/>
    </row>
    <row r="11" spans="2:7" ht="44.25" customHeight="1">
      <c r="B11" s="82">
        <v>1.1</v>
      </c>
      <c r="C11" s="31" t="s">
        <v>160</v>
      </c>
      <c r="D11" s="32">
        <v>2</v>
      </c>
      <c r="E11" s="30">
        <f>E12+E13+E15+E18+E19+E20</f>
        <v>9756025051</v>
      </c>
      <c r="F11" s="30">
        <f>F12+F13+F15+F18+F19+F20</f>
        <v>8841657855</v>
      </c>
      <c r="G11" s="29"/>
    </row>
    <row r="12" spans="2:7" ht="39.75" customHeight="1">
      <c r="B12" s="33" t="s">
        <v>210</v>
      </c>
      <c r="C12" s="34" t="s">
        <v>161</v>
      </c>
      <c r="D12" s="32">
        <v>3</v>
      </c>
      <c r="E12" s="30">
        <v>6724578937</v>
      </c>
      <c r="F12" s="30">
        <v>6100744404</v>
      </c>
      <c r="G12" s="29"/>
    </row>
    <row r="13" spans="2:7" ht="54" customHeight="1">
      <c r="B13" s="33" t="s">
        <v>211</v>
      </c>
      <c r="C13" s="35" t="s">
        <v>162</v>
      </c>
      <c r="D13" s="32">
        <v>4</v>
      </c>
      <c r="E13" s="30">
        <v>93104281</v>
      </c>
      <c r="F13" s="30">
        <v>90922304</v>
      </c>
      <c r="G13" s="29"/>
    </row>
    <row r="14" spans="2:7" ht="39.75" customHeight="1">
      <c r="B14" s="33" t="s">
        <v>212</v>
      </c>
      <c r="C14" s="34" t="s">
        <v>163</v>
      </c>
      <c r="D14" s="32">
        <v>5</v>
      </c>
      <c r="E14" s="30"/>
      <c r="F14" s="30"/>
      <c r="G14" s="29"/>
    </row>
    <row r="15" spans="2:7" ht="38.25" customHeight="1">
      <c r="B15" s="33" t="s">
        <v>213</v>
      </c>
      <c r="C15" s="34" t="s">
        <v>164</v>
      </c>
      <c r="D15" s="32">
        <v>6</v>
      </c>
      <c r="E15" s="36">
        <v>1730950242</v>
      </c>
      <c r="F15" s="30">
        <v>1571696473</v>
      </c>
      <c r="G15" s="29"/>
    </row>
    <row r="16" spans="2:7" ht="30.75" customHeight="1">
      <c r="B16" s="33" t="s">
        <v>214</v>
      </c>
      <c r="C16" s="34" t="s">
        <v>165</v>
      </c>
      <c r="D16" s="32">
        <v>7</v>
      </c>
      <c r="E16" s="30"/>
      <c r="F16" s="30"/>
      <c r="G16" s="29"/>
    </row>
    <row r="17" spans="2:7" ht="42" customHeight="1">
      <c r="B17" s="82">
        <v>42036</v>
      </c>
      <c r="C17" s="31" t="s">
        <v>166</v>
      </c>
      <c r="D17" s="32">
        <v>8</v>
      </c>
      <c r="E17" s="30"/>
      <c r="F17" s="30"/>
      <c r="G17" s="29"/>
    </row>
    <row r="18" spans="2:7" ht="30" customHeight="1">
      <c r="B18" s="82">
        <v>42064</v>
      </c>
      <c r="C18" s="31" t="s">
        <v>167</v>
      </c>
      <c r="D18" s="32">
        <v>9</v>
      </c>
      <c r="E18" s="30">
        <v>73082214</v>
      </c>
      <c r="F18" s="30">
        <v>62708742</v>
      </c>
      <c r="G18" s="29"/>
    </row>
    <row r="19" spans="2:7" ht="43.5" customHeight="1">
      <c r="B19" s="82">
        <v>42095</v>
      </c>
      <c r="C19" s="31" t="s">
        <v>168</v>
      </c>
      <c r="D19" s="32">
        <v>10</v>
      </c>
      <c r="E19" s="30">
        <v>1121485400</v>
      </c>
      <c r="F19" s="30">
        <v>1005553700</v>
      </c>
      <c r="G19" s="29"/>
    </row>
    <row r="20" spans="2:7" ht="24" customHeight="1">
      <c r="B20" s="82">
        <v>42125</v>
      </c>
      <c r="C20" s="31" t="s">
        <v>169</v>
      </c>
      <c r="D20" s="32">
        <v>11</v>
      </c>
      <c r="E20" s="30">
        <v>12823977</v>
      </c>
      <c r="F20" s="30">
        <f>10012781+19451</f>
        <v>10032232</v>
      </c>
      <c r="G20" s="29"/>
    </row>
    <row r="21" spans="2:7" ht="15.75">
      <c r="B21" s="82">
        <v>42156</v>
      </c>
      <c r="C21" s="31" t="s">
        <v>170</v>
      </c>
      <c r="D21" s="32"/>
      <c r="E21" s="30"/>
      <c r="F21" s="30"/>
      <c r="G21" s="29"/>
    </row>
    <row r="22" spans="2:7" ht="54.75" customHeight="1">
      <c r="B22" s="27">
        <v>2</v>
      </c>
      <c r="C22" s="27" t="s">
        <v>247</v>
      </c>
      <c r="D22" s="28">
        <v>12</v>
      </c>
      <c r="E22" s="27">
        <f>E23+E24+E25+E26+E27+E29+E30+E31</f>
        <v>9563637797</v>
      </c>
      <c r="F22" s="27">
        <f>F23+F24+F25+F26+F27+F29+F30+F31</f>
        <v>8939497203</v>
      </c>
      <c r="G22" s="29"/>
    </row>
    <row r="23" spans="2:7" ht="35.25" customHeight="1">
      <c r="B23" s="82">
        <v>2.1</v>
      </c>
      <c r="C23" s="31" t="s">
        <v>171</v>
      </c>
      <c r="D23" s="32">
        <v>13</v>
      </c>
      <c r="E23" s="30">
        <v>8108250157</v>
      </c>
      <c r="F23" s="30">
        <v>7568323912</v>
      </c>
      <c r="G23" s="37"/>
    </row>
    <row r="24" spans="2:7" ht="42" customHeight="1">
      <c r="B24" s="82">
        <v>42037</v>
      </c>
      <c r="C24" s="31" t="s">
        <v>172</v>
      </c>
      <c r="D24" s="32"/>
      <c r="E24" s="30">
        <v>546885150</v>
      </c>
      <c r="F24" s="30">
        <v>470916698</v>
      </c>
      <c r="G24" s="29"/>
    </row>
    <row r="25" spans="2:7" ht="39" customHeight="1">
      <c r="B25" s="82">
        <v>2.3</v>
      </c>
      <c r="C25" s="31" t="s">
        <v>173</v>
      </c>
      <c r="D25" s="32">
        <v>14</v>
      </c>
      <c r="E25" s="30">
        <v>346295114</v>
      </c>
      <c r="F25" s="30">
        <v>636814347</v>
      </c>
      <c r="G25" s="29"/>
    </row>
    <row r="26" spans="2:7" ht="54.75" customHeight="1">
      <c r="B26" s="82">
        <v>42065</v>
      </c>
      <c r="C26" s="31" t="s">
        <v>174</v>
      </c>
      <c r="D26" s="32">
        <v>15</v>
      </c>
      <c r="E26" s="30">
        <v>276794287</v>
      </c>
      <c r="F26" s="30">
        <v>5566771</v>
      </c>
      <c r="G26" s="29"/>
    </row>
    <row r="27" spans="2:7" ht="18.75" customHeight="1">
      <c r="B27" s="82">
        <v>42096</v>
      </c>
      <c r="C27" s="31" t="s">
        <v>175</v>
      </c>
      <c r="D27" s="32">
        <v>16</v>
      </c>
      <c r="E27" s="30">
        <v>30439162</v>
      </c>
      <c r="F27" s="30">
        <v>35149295</v>
      </c>
      <c r="G27" s="29"/>
    </row>
    <row r="28" spans="2:7" ht="32.25" customHeight="1">
      <c r="B28" s="82">
        <v>42126</v>
      </c>
      <c r="C28" s="31" t="s">
        <v>176</v>
      </c>
      <c r="D28" s="32">
        <v>17</v>
      </c>
      <c r="E28" s="30"/>
      <c r="F28" s="30"/>
      <c r="G28" s="29"/>
    </row>
    <row r="29" spans="2:7" ht="31.5" customHeight="1">
      <c r="B29" s="82">
        <v>42157</v>
      </c>
      <c r="C29" s="31" t="s">
        <v>177</v>
      </c>
      <c r="D29" s="32">
        <v>18</v>
      </c>
      <c r="E29" s="30">
        <v>22822049</v>
      </c>
      <c r="F29" s="30">
        <v>8218747</v>
      </c>
      <c r="G29" s="29"/>
    </row>
    <row r="30" spans="2:7" ht="30" customHeight="1">
      <c r="B30" s="82">
        <v>42187</v>
      </c>
      <c r="C30" s="31" t="s">
        <v>178</v>
      </c>
      <c r="D30" s="32">
        <v>19</v>
      </c>
      <c r="E30" s="30">
        <f>153269095-382483</f>
        <v>152886612</v>
      </c>
      <c r="F30" s="30">
        <f>138530310+23462-450335</f>
        <v>138103437</v>
      </c>
      <c r="G30" s="29"/>
    </row>
    <row r="31" spans="2:7" ht="26.25" customHeight="1">
      <c r="B31" s="82">
        <v>42218</v>
      </c>
      <c r="C31" s="31" t="s">
        <v>179</v>
      </c>
      <c r="D31" s="32">
        <v>20</v>
      </c>
      <c r="E31" s="30">
        <v>79265266</v>
      </c>
      <c r="F31" s="30">
        <v>76403996</v>
      </c>
      <c r="G31" s="29"/>
    </row>
    <row r="32" spans="2:7" ht="45.75" customHeight="1">
      <c r="B32" s="27">
        <v>3</v>
      </c>
      <c r="C32" s="27" t="s">
        <v>180</v>
      </c>
      <c r="D32" s="28">
        <v>21</v>
      </c>
      <c r="E32" s="27">
        <f>E10-E22</f>
        <v>192387254</v>
      </c>
      <c r="F32" s="27">
        <f>F10-F22</f>
        <v>-97839348</v>
      </c>
      <c r="G32" s="29"/>
    </row>
    <row r="33" spans="2:7" ht="40.5" customHeight="1">
      <c r="B33" s="27">
        <v>4</v>
      </c>
      <c r="C33" s="27" t="s">
        <v>181</v>
      </c>
      <c r="D33" s="28">
        <v>22</v>
      </c>
      <c r="E33" s="27">
        <f>E34+E35</f>
        <v>152225</v>
      </c>
      <c r="F33" s="27">
        <f>F34+F35</f>
        <v>68412</v>
      </c>
      <c r="G33" s="29"/>
    </row>
    <row r="34" spans="2:7" ht="32.25" customHeight="1">
      <c r="B34" s="82">
        <v>42008</v>
      </c>
      <c r="C34" s="30" t="s">
        <v>182</v>
      </c>
      <c r="D34" s="32">
        <v>23</v>
      </c>
      <c r="E34" s="30">
        <f>192795-67446</f>
        <v>125349</v>
      </c>
      <c r="F34" s="30">
        <f>137477-69065</f>
        <v>68412</v>
      </c>
      <c r="G34" s="29"/>
    </row>
    <row r="35" spans="2:7" ht="33.75" customHeight="1">
      <c r="B35" s="82">
        <v>42039</v>
      </c>
      <c r="C35" s="30" t="s">
        <v>183</v>
      </c>
      <c r="D35" s="32">
        <v>24</v>
      </c>
      <c r="E35" s="30">
        <v>26876</v>
      </c>
      <c r="F35" s="30"/>
      <c r="G35" s="29"/>
    </row>
    <row r="36" spans="2:7" ht="45" customHeight="1">
      <c r="B36" s="27">
        <v>5</v>
      </c>
      <c r="C36" s="27" t="s">
        <v>184</v>
      </c>
      <c r="D36" s="28">
        <v>25</v>
      </c>
      <c r="E36" s="27">
        <f>E32+E33</f>
        <v>192539479</v>
      </c>
      <c r="F36" s="27">
        <f>F32+F33</f>
        <v>-97770936</v>
      </c>
      <c r="G36" s="29"/>
    </row>
    <row r="37" spans="2:7" ht="30.75" customHeight="1">
      <c r="B37" s="27">
        <v>6</v>
      </c>
      <c r="C37" s="79" t="s">
        <v>185</v>
      </c>
      <c r="D37" s="28">
        <v>26</v>
      </c>
      <c r="E37" s="27"/>
      <c r="F37" s="27"/>
      <c r="G37" s="29"/>
    </row>
    <row r="38" spans="2:7" ht="32.25" customHeight="1">
      <c r="B38" s="149">
        <v>7</v>
      </c>
      <c r="C38" s="80" t="s">
        <v>186</v>
      </c>
      <c r="D38" s="150">
        <v>27</v>
      </c>
      <c r="E38" s="143">
        <f>E36-E37</f>
        <v>192539479</v>
      </c>
      <c r="F38" s="143">
        <f>F36-F37</f>
        <v>-97770936</v>
      </c>
      <c r="G38" s="29"/>
    </row>
    <row r="39" spans="2:7" ht="15" customHeight="1">
      <c r="B39" s="149"/>
      <c r="C39" s="81" t="s">
        <v>187</v>
      </c>
      <c r="D39" s="150"/>
      <c r="E39" s="143"/>
      <c r="F39" s="143"/>
      <c r="G39" s="29"/>
    </row>
    <row r="40" spans="2:7" ht="15.75">
      <c r="B40" s="18"/>
      <c r="C40" s="29"/>
      <c r="D40" s="29"/>
      <c r="E40" s="29"/>
      <c r="F40" s="29"/>
      <c r="G40" s="29"/>
    </row>
    <row r="41" spans="2:7" ht="15.75">
      <c r="B41" s="18"/>
      <c r="C41" s="29"/>
      <c r="D41" s="29"/>
      <c r="E41" s="29"/>
      <c r="F41" s="29"/>
      <c r="G41" s="29"/>
    </row>
    <row r="42" spans="2:7" ht="15.75">
      <c r="B42" s="18"/>
      <c r="C42" s="29"/>
      <c r="D42" s="29"/>
      <c r="E42" s="29"/>
      <c r="F42" s="29"/>
      <c r="G42" s="29"/>
    </row>
    <row r="43" spans="2:7" ht="15.75">
      <c r="B43" s="16" t="s">
        <v>216</v>
      </c>
      <c r="C43" s="17"/>
      <c r="D43" s="18"/>
      <c r="E43" s="18" t="s">
        <v>243</v>
      </c>
      <c r="F43" s="38"/>
      <c r="G43" s="29"/>
    </row>
    <row r="44" spans="2:7" ht="15.75">
      <c r="B44" s="16"/>
      <c r="C44" s="17"/>
      <c r="D44" s="18"/>
      <c r="E44" s="18"/>
      <c r="F44" s="29"/>
      <c r="G44" s="29"/>
    </row>
    <row r="45" spans="2:7" ht="15.75">
      <c r="B45" s="16"/>
      <c r="C45" s="17"/>
      <c r="D45" s="18"/>
      <c r="E45" s="39"/>
      <c r="F45" s="29"/>
      <c r="G45" s="29"/>
    </row>
    <row r="46" spans="2:7" ht="15.75">
      <c r="B46" s="147" t="s">
        <v>206</v>
      </c>
      <c r="C46" s="148"/>
      <c r="D46" s="18"/>
      <c r="E46" s="18" t="s">
        <v>244</v>
      </c>
      <c r="F46" s="38"/>
      <c r="G46" s="29"/>
    </row>
  </sheetData>
  <sheetProtection/>
  <mergeCells count="13">
    <mergeCell ref="B46:C46"/>
    <mergeCell ref="B38:B39"/>
    <mergeCell ref="D38:D39"/>
    <mergeCell ref="E38:E39"/>
    <mergeCell ref="E1:F1"/>
    <mergeCell ref="E2:F2"/>
    <mergeCell ref="E3:F3"/>
    <mergeCell ref="C6:F6"/>
    <mergeCell ref="F38:F39"/>
    <mergeCell ref="B8:B9"/>
    <mergeCell ref="D8:D9"/>
    <mergeCell ref="E8:E9"/>
    <mergeCell ref="F8:F9"/>
  </mergeCells>
  <printOptions/>
  <pageMargins left="0.7480314960629921" right="0.15748031496062992" top="0.3937007874015748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57"/>
  <sheetViews>
    <sheetView tabSelected="1" zoomScalePageLayoutView="0" workbookViewId="0" topLeftCell="A1">
      <selection activeCell="G55" sqref="G55"/>
    </sheetView>
  </sheetViews>
  <sheetFormatPr defaultColWidth="9.00390625" defaultRowHeight="12.75"/>
  <cols>
    <col min="1" max="1" width="0.2421875" style="0" customWidth="1"/>
    <col min="2" max="2" width="6.125" style="0" customWidth="1"/>
    <col min="3" max="3" width="48.25390625" style="0" customWidth="1"/>
    <col min="5" max="5" width="17.25390625" style="0" customWidth="1"/>
    <col min="6" max="7" width="19.25390625" style="0" customWidth="1"/>
    <col min="9" max="9" width="11.75390625" style="0" customWidth="1"/>
    <col min="10" max="11" width="11.00390625" style="0" bestFit="1" customWidth="1"/>
    <col min="13" max="13" width="11.00390625" style="0" customWidth="1"/>
    <col min="14" max="14" width="15.875" style="0" customWidth="1"/>
  </cols>
  <sheetData>
    <row r="1" ht="12.75">
      <c r="E1" t="s">
        <v>218</v>
      </c>
    </row>
    <row r="2" ht="12.75">
      <c r="E2" t="s">
        <v>219</v>
      </c>
    </row>
    <row r="3" ht="12.75">
      <c r="E3" t="s">
        <v>245</v>
      </c>
    </row>
    <row r="4" spans="2:6" ht="15">
      <c r="B4" s="29"/>
      <c r="C4" s="29"/>
      <c r="D4" s="29"/>
      <c r="E4" s="29"/>
      <c r="F4" s="29"/>
    </row>
    <row r="5" spans="2:6" ht="15">
      <c r="B5" s="29"/>
      <c r="C5" s="29"/>
      <c r="D5" s="29"/>
      <c r="E5" s="29"/>
      <c r="F5" s="29"/>
    </row>
    <row r="6" spans="2:6" ht="15">
      <c r="B6" s="29"/>
      <c r="C6" s="29"/>
      <c r="D6" s="29"/>
      <c r="E6" s="29"/>
      <c r="F6" s="29"/>
    </row>
    <row r="7" spans="2:7" ht="15.75">
      <c r="B7" s="40"/>
      <c r="C7" s="40"/>
      <c r="D7" s="45" t="s">
        <v>0</v>
      </c>
      <c r="E7" s="40"/>
      <c r="F7" s="40"/>
      <c r="G7" s="14"/>
    </row>
    <row r="8" spans="2:12" ht="15.75">
      <c r="B8" s="40"/>
      <c r="C8" s="41"/>
      <c r="D8" s="9" t="s">
        <v>201</v>
      </c>
      <c r="E8" s="41"/>
      <c r="F8" s="41"/>
      <c r="G8" s="8"/>
      <c r="L8" s="13"/>
    </row>
    <row r="9" spans="2:7" ht="15">
      <c r="B9" s="40"/>
      <c r="C9" s="151" t="s">
        <v>217</v>
      </c>
      <c r="D9" s="152"/>
      <c r="E9" s="152"/>
      <c r="F9" s="152"/>
      <c r="G9" s="20"/>
    </row>
    <row r="10" spans="2:7" ht="15">
      <c r="B10" s="40"/>
      <c r="C10" s="42"/>
      <c r="D10" s="43"/>
      <c r="E10" s="43"/>
      <c r="F10" s="43"/>
      <c r="G10" s="20"/>
    </row>
    <row r="11" spans="2:7" ht="15">
      <c r="B11" s="40"/>
      <c r="C11" s="42"/>
      <c r="D11" s="43"/>
      <c r="E11" s="43"/>
      <c r="F11" s="43"/>
      <c r="G11" s="20"/>
    </row>
    <row r="12" spans="2:7" ht="15">
      <c r="B12" s="40"/>
      <c r="C12" s="40"/>
      <c r="D12" s="40"/>
      <c r="E12" s="40"/>
      <c r="F12" s="40" t="s">
        <v>221</v>
      </c>
      <c r="G12" s="8"/>
    </row>
    <row r="13" spans="2:7" ht="15.75">
      <c r="B13" s="89" t="s">
        <v>1</v>
      </c>
      <c r="C13" s="91" t="s">
        <v>123</v>
      </c>
      <c r="D13" s="153" t="s">
        <v>125</v>
      </c>
      <c r="E13" s="154" t="s">
        <v>126</v>
      </c>
      <c r="F13" s="154" t="s">
        <v>127</v>
      </c>
      <c r="G13" s="21"/>
    </row>
    <row r="14" spans="2:7" ht="31.5">
      <c r="B14" s="89" t="s">
        <v>122</v>
      </c>
      <c r="C14" s="92" t="s">
        <v>124</v>
      </c>
      <c r="D14" s="153"/>
      <c r="E14" s="154"/>
      <c r="F14" s="154"/>
      <c r="G14" s="21"/>
    </row>
    <row r="15" spans="2:8" ht="15.75">
      <c r="B15" s="87">
        <v>1</v>
      </c>
      <c r="C15" s="90" t="s">
        <v>128</v>
      </c>
      <c r="D15" s="44"/>
      <c r="E15" s="46"/>
      <c r="F15" s="46"/>
      <c r="G15" s="22"/>
      <c r="H15" s="83"/>
    </row>
    <row r="16" spans="2:8" ht="31.5">
      <c r="B16" s="93">
        <v>42005</v>
      </c>
      <c r="C16" s="47" t="s">
        <v>129</v>
      </c>
      <c r="D16" s="48">
        <v>1</v>
      </c>
      <c r="E16" s="46">
        <v>8362603.5</v>
      </c>
      <c r="F16" s="46">
        <f>7144118.6+326938.85+284085.16+1025.79</f>
        <v>7756168.399999999</v>
      </c>
      <c r="G16" s="22"/>
      <c r="H16" s="83"/>
    </row>
    <row r="17" spans="2:8" ht="31.5">
      <c r="B17" s="93">
        <v>42036</v>
      </c>
      <c r="C17" s="47" t="s">
        <v>130</v>
      </c>
      <c r="D17" s="44">
        <v>2</v>
      </c>
      <c r="E17" s="46"/>
      <c r="F17" s="46">
        <v>2330.9</v>
      </c>
      <c r="G17" s="22"/>
      <c r="H17" s="83"/>
    </row>
    <row r="18" spans="2:8" ht="47.25">
      <c r="B18" s="93">
        <v>42064</v>
      </c>
      <c r="C18" s="47" t="s">
        <v>131</v>
      </c>
      <c r="D18" s="44">
        <v>3</v>
      </c>
      <c r="E18" s="46">
        <v>2538026.5</v>
      </c>
      <c r="F18" s="46">
        <f>2827456.3-1005553.7</f>
        <v>1821902.5999999999</v>
      </c>
      <c r="G18" s="22"/>
      <c r="H18" s="83"/>
    </row>
    <row r="19" spans="2:8" ht="31.5">
      <c r="B19" s="93">
        <v>42095</v>
      </c>
      <c r="C19" s="47" t="s">
        <v>132</v>
      </c>
      <c r="D19" s="44">
        <v>4</v>
      </c>
      <c r="E19" s="46">
        <v>1121485.4</v>
      </c>
      <c r="F19" s="46">
        <v>1005553.7</v>
      </c>
      <c r="G19" s="22"/>
      <c r="H19" s="83"/>
    </row>
    <row r="20" spans="2:8" ht="31.5">
      <c r="B20" s="93">
        <v>42125</v>
      </c>
      <c r="C20" s="47" t="s">
        <v>205</v>
      </c>
      <c r="D20" s="44">
        <v>5</v>
      </c>
      <c r="E20" s="46">
        <v>631.1</v>
      </c>
      <c r="F20" s="46">
        <v>639.8</v>
      </c>
      <c r="G20" s="22"/>
      <c r="H20" s="83"/>
    </row>
    <row r="21" spans="2:8" ht="15.75">
      <c r="B21" s="93">
        <v>42156</v>
      </c>
      <c r="C21" s="47" t="s">
        <v>133</v>
      </c>
      <c r="D21" s="44">
        <v>6</v>
      </c>
      <c r="E21" s="46">
        <f>1706.5+4336</f>
        <v>6042.5</v>
      </c>
      <c r="F21" s="46">
        <f>4411.9+1203.4-2309.2</f>
        <v>3306.0999999999995</v>
      </c>
      <c r="G21" s="22"/>
      <c r="H21" s="83"/>
    </row>
    <row r="22" spans="2:16" ht="31.5">
      <c r="B22" s="93">
        <v>42186</v>
      </c>
      <c r="C22" s="47" t="s">
        <v>134</v>
      </c>
      <c r="D22" s="44">
        <v>7</v>
      </c>
      <c r="E22" s="108">
        <f>8073075.9</f>
        <v>8073075.9</v>
      </c>
      <c r="F22" s="108">
        <v>7542927.9</v>
      </c>
      <c r="G22" s="83"/>
      <c r="H22" s="83"/>
      <c r="I22" s="83"/>
      <c r="J22" s="83"/>
      <c r="K22" s="83"/>
      <c r="L22" s="83"/>
      <c r="M22" s="83"/>
      <c r="N22" s="22"/>
      <c r="O22" s="83"/>
      <c r="P22" s="83"/>
    </row>
    <row r="23" spans="2:16" ht="31.5">
      <c r="B23" s="93">
        <v>42217</v>
      </c>
      <c r="C23" s="47" t="s">
        <v>135</v>
      </c>
      <c r="D23" s="44">
        <v>8</v>
      </c>
      <c r="E23" s="108">
        <v>547501.8</v>
      </c>
      <c r="F23" s="108">
        <v>470786.9</v>
      </c>
      <c r="G23" s="83"/>
      <c r="H23" s="83"/>
      <c r="I23" s="83"/>
      <c r="J23" s="83"/>
      <c r="K23" s="83"/>
      <c r="L23" s="83"/>
      <c r="M23" s="83"/>
      <c r="N23" s="22"/>
      <c r="O23" s="83"/>
      <c r="P23" s="83"/>
    </row>
    <row r="24" spans="2:16" ht="15.75">
      <c r="B24" s="93">
        <v>42248</v>
      </c>
      <c r="C24" s="47" t="s">
        <v>136</v>
      </c>
      <c r="D24" s="44">
        <v>9</v>
      </c>
      <c r="E24" s="108">
        <v>614061.1</v>
      </c>
      <c r="F24" s="108">
        <v>647643.6</v>
      </c>
      <c r="G24" s="83"/>
      <c r="H24" s="83"/>
      <c r="I24" s="83"/>
      <c r="J24" s="83"/>
      <c r="K24" s="83"/>
      <c r="L24" s="83"/>
      <c r="M24" s="83"/>
      <c r="N24" s="22"/>
      <c r="O24" s="83"/>
      <c r="P24" s="83"/>
    </row>
    <row r="25" spans="2:16" ht="47.25">
      <c r="B25" s="93">
        <v>42278</v>
      </c>
      <c r="C25" s="47" t="s">
        <v>137</v>
      </c>
      <c r="D25" s="44">
        <v>10</v>
      </c>
      <c r="E25" s="108">
        <f>277.9+886.1+4616</f>
        <v>5780</v>
      </c>
      <c r="F25" s="108">
        <v>5523</v>
      </c>
      <c r="G25" s="83"/>
      <c r="H25" s="83"/>
      <c r="I25" s="83"/>
      <c r="J25" s="83"/>
      <c r="K25" s="83"/>
      <c r="L25" s="83"/>
      <c r="M25" s="83"/>
      <c r="N25" s="22"/>
      <c r="O25" s="83"/>
      <c r="P25" s="83"/>
    </row>
    <row r="26" spans="2:16" ht="15.75">
      <c r="B26" s="93">
        <v>42309</v>
      </c>
      <c r="C26" s="47" t="s">
        <v>202</v>
      </c>
      <c r="D26" s="44">
        <v>11</v>
      </c>
      <c r="E26" s="46">
        <v>29926</v>
      </c>
      <c r="F26" s="46">
        <v>36237.9</v>
      </c>
      <c r="G26" s="22"/>
      <c r="H26" s="15"/>
      <c r="I26" s="83"/>
      <c r="J26" s="15"/>
      <c r="K26" s="15"/>
      <c r="L26" s="83"/>
      <c r="M26" s="83"/>
      <c r="N26" s="22"/>
      <c r="O26" s="83"/>
      <c r="P26" s="83"/>
    </row>
    <row r="27" spans="2:16" ht="47.25">
      <c r="B27" s="93">
        <v>42339</v>
      </c>
      <c r="C27" s="47" t="s">
        <v>203</v>
      </c>
      <c r="D27" s="44">
        <v>12</v>
      </c>
      <c r="E27" s="46">
        <v>25179</v>
      </c>
      <c r="F27" s="46">
        <v>18852.7</v>
      </c>
      <c r="G27" s="22"/>
      <c r="H27" s="15"/>
      <c r="I27" s="83"/>
      <c r="J27" s="15"/>
      <c r="K27" s="15"/>
      <c r="L27" s="83"/>
      <c r="M27" s="83"/>
      <c r="N27" s="22"/>
      <c r="O27" s="83"/>
      <c r="P27" s="83"/>
    </row>
    <row r="28" spans="2:16" ht="31.5">
      <c r="B28" s="93">
        <v>1.13</v>
      </c>
      <c r="C28" s="47" t="s">
        <v>138</v>
      </c>
      <c r="D28" s="44">
        <v>13</v>
      </c>
      <c r="E28" s="46">
        <f>191823.9+332026.6+335479.3+423400.8+87839</f>
        <v>1370569.6</v>
      </c>
      <c r="F28" s="46">
        <v>1187171.2</v>
      </c>
      <c r="G28" s="22"/>
      <c r="H28" s="22"/>
      <c r="I28" s="22"/>
      <c r="J28" s="83"/>
      <c r="K28" s="83"/>
      <c r="L28" s="83"/>
      <c r="M28" s="83"/>
      <c r="N28" s="22"/>
      <c r="O28" s="83"/>
      <c r="P28" s="83"/>
    </row>
    <row r="29" spans="2:16" ht="31.5">
      <c r="B29" s="93">
        <v>1.14</v>
      </c>
      <c r="C29" s="47" t="s">
        <v>204</v>
      </c>
      <c r="D29" s="44">
        <v>14</v>
      </c>
      <c r="E29" s="46">
        <f>824750.5</f>
        <v>824750.5</v>
      </c>
      <c r="F29" s="46">
        <v>374093.3</v>
      </c>
      <c r="G29" s="22"/>
      <c r="H29" s="83"/>
      <c r="I29" s="83"/>
      <c r="J29" s="83"/>
      <c r="K29" s="83"/>
      <c r="L29" s="83"/>
      <c r="M29" s="83"/>
      <c r="N29" s="22"/>
      <c r="O29" s="83"/>
      <c r="P29" s="83"/>
    </row>
    <row r="30" spans="2:16" ht="15.75">
      <c r="B30" s="93">
        <v>1.15</v>
      </c>
      <c r="C30" s="47" t="s">
        <v>139</v>
      </c>
      <c r="D30" s="44">
        <v>15</v>
      </c>
      <c r="E30" s="88">
        <f>282596.3+14301.8+231733.8</f>
        <v>528631.8999999999</v>
      </c>
      <c r="F30" s="88">
        <v>432993</v>
      </c>
      <c r="G30" s="15"/>
      <c r="H30" s="83"/>
      <c r="I30" s="83"/>
      <c r="J30" s="83"/>
      <c r="K30" s="83"/>
      <c r="L30" s="83"/>
      <c r="M30" s="83"/>
      <c r="N30" s="22"/>
      <c r="O30" s="83"/>
      <c r="P30" s="83"/>
    </row>
    <row r="31" spans="2:16" ht="78.75">
      <c r="B31" s="93"/>
      <c r="C31" s="84" t="s">
        <v>156</v>
      </c>
      <c r="D31" s="85">
        <v>16</v>
      </c>
      <c r="E31" s="86">
        <f>E16+E17+E18+E19+E20+E21-E22-E23-E24-E25-E26-E27-E28-E29-E30</f>
        <v>9313.19999999972</v>
      </c>
      <c r="F31" s="86">
        <f>F16+F17+F18+F19+F20+F21-F22-F23-F24-F25-F26-F27-F28-F29-F30</f>
        <v>-126328.00000000017</v>
      </c>
      <c r="G31" s="23"/>
      <c r="H31" s="83"/>
      <c r="I31" s="83"/>
      <c r="J31" s="83"/>
      <c r="K31" s="22"/>
      <c r="L31" s="83"/>
      <c r="M31" s="83"/>
      <c r="N31" s="83"/>
      <c r="O31" s="83"/>
      <c r="P31" s="83"/>
    </row>
    <row r="32" spans="2:16" ht="15.75">
      <c r="B32" s="94">
        <v>2</v>
      </c>
      <c r="C32" s="84" t="s">
        <v>140</v>
      </c>
      <c r="D32" s="85">
        <v>17</v>
      </c>
      <c r="E32" s="46"/>
      <c r="F32" s="46"/>
      <c r="G32" s="22"/>
      <c r="I32" s="83"/>
      <c r="J32" s="83"/>
      <c r="K32" s="83"/>
      <c r="L32" s="83"/>
      <c r="M32" s="83"/>
      <c r="N32" s="83"/>
      <c r="O32" s="83"/>
      <c r="P32" s="83"/>
    </row>
    <row r="33" spans="2:16" ht="31.5">
      <c r="B33" s="93">
        <v>42006</v>
      </c>
      <c r="C33" s="47" t="s">
        <v>141</v>
      </c>
      <c r="D33" s="44">
        <v>18</v>
      </c>
      <c r="E33" s="46"/>
      <c r="F33" s="46"/>
      <c r="G33" s="22"/>
      <c r="I33" s="83"/>
      <c r="J33" s="83"/>
      <c r="K33" s="109"/>
      <c r="L33" s="83"/>
      <c r="M33" s="83"/>
      <c r="N33" s="83"/>
      <c r="O33" s="83"/>
      <c r="P33" s="83"/>
    </row>
    <row r="34" spans="2:16" ht="15.75">
      <c r="B34" s="93">
        <v>42037</v>
      </c>
      <c r="C34" s="47" t="s">
        <v>142</v>
      </c>
      <c r="D34" s="44">
        <v>19</v>
      </c>
      <c r="E34" s="46"/>
      <c r="F34" s="46"/>
      <c r="G34" s="22"/>
      <c r="I34" s="83"/>
      <c r="J34" s="83"/>
      <c r="K34" s="83"/>
      <c r="L34" s="83"/>
      <c r="M34" s="83"/>
      <c r="N34" s="83"/>
      <c r="O34" s="83"/>
      <c r="P34" s="83"/>
    </row>
    <row r="35" spans="2:16" ht="31.5">
      <c r="B35" s="93">
        <v>42065</v>
      </c>
      <c r="C35" s="47" t="s">
        <v>143</v>
      </c>
      <c r="D35" s="44">
        <v>20</v>
      </c>
      <c r="E35" s="46"/>
      <c r="F35" s="46"/>
      <c r="G35" s="22"/>
      <c r="I35" s="83"/>
      <c r="J35" s="83"/>
      <c r="K35" s="83"/>
      <c r="L35" s="83"/>
      <c r="M35" s="83"/>
      <c r="N35" s="83"/>
      <c r="O35" s="83"/>
      <c r="P35" s="83"/>
    </row>
    <row r="36" spans="2:16" ht="15.75">
      <c r="B36" s="93">
        <v>42096</v>
      </c>
      <c r="C36" s="47" t="s">
        <v>144</v>
      </c>
      <c r="D36" s="44">
        <v>21</v>
      </c>
      <c r="E36" s="46"/>
      <c r="F36" s="46"/>
      <c r="G36" s="22"/>
      <c r="I36" s="83"/>
      <c r="J36" s="83"/>
      <c r="K36" s="83"/>
      <c r="L36" s="83"/>
      <c r="M36" s="83"/>
      <c r="N36" s="83"/>
      <c r="O36" s="83"/>
      <c r="P36" s="83"/>
    </row>
    <row r="37" spans="2:16" ht="31.5">
      <c r="B37" s="93">
        <v>42126</v>
      </c>
      <c r="C37" s="47" t="s">
        <v>145</v>
      </c>
      <c r="D37" s="44">
        <v>22</v>
      </c>
      <c r="E37" s="46"/>
      <c r="F37" s="46"/>
      <c r="G37" s="22"/>
      <c r="I37" s="83"/>
      <c r="J37" s="83"/>
      <c r="K37" s="83"/>
      <c r="L37" s="83"/>
      <c r="M37" s="83"/>
      <c r="N37" s="83"/>
      <c r="O37" s="83"/>
      <c r="P37" s="83"/>
    </row>
    <row r="38" spans="2:16" ht="31.5">
      <c r="B38" s="93"/>
      <c r="C38" s="84" t="s">
        <v>157</v>
      </c>
      <c r="D38" s="85">
        <v>23</v>
      </c>
      <c r="E38" s="46"/>
      <c r="F38" s="46"/>
      <c r="G38" s="22"/>
      <c r="I38" s="83"/>
      <c r="J38" s="83"/>
      <c r="K38" s="83"/>
      <c r="L38" s="83"/>
      <c r="M38" s="83"/>
      <c r="N38" s="83"/>
      <c r="O38" s="83"/>
      <c r="P38" s="83"/>
    </row>
    <row r="39" spans="2:16" ht="15.75">
      <c r="B39" s="94">
        <v>3</v>
      </c>
      <c r="C39" s="84" t="s">
        <v>146</v>
      </c>
      <c r="D39" s="85">
        <v>24</v>
      </c>
      <c r="E39" s="46"/>
      <c r="F39" s="46"/>
      <c r="G39" s="22"/>
      <c r="I39" s="83"/>
      <c r="J39" s="83"/>
      <c r="K39" s="83"/>
      <c r="L39" s="83"/>
      <c r="M39" s="83"/>
      <c r="N39" s="83"/>
      <c r="O39" s="83"/>
      <c r="P39" s="83"/>
    </row>
    <row r="40" spans="2:16" ht="31.5">
      <c r="B40" s="93">
        <v>42007</v>
      </c>
      <c r="C40" s="47" t="s">
        <v>147</v>
      </c>
      <c r="D40" s="44">
        <v>25</v>
      </c>
      <c r="E40" s="46"/>
      <c r="F40" s="46"/>
      <c r="G40" s="22"/>
      <c r="I40" s="83"/>
      <c r="J40" s="83"/>
      <c r="K40" s="83"/>
      <c r="L40" s="83"/>
      <c r="M40" s="83"/>
      <c r="N40" s="83"/>
      <c r="O40" s="83"/>
      <c r="P40" s="83"/>
    </row>
    <row r="41" spans="2:7" ht="15.75">
      <c r="B41" s="93">
        <v>42038</v>
      </c>
      <c r="C41" s="47" t="s">
        <v>148</v>
      </c>
      <c r="D41" s="44">
        <v>26</v>
      </c>
      <c r="E41" s="46"/>
      <c r="F41" s="46"/>
      <c r="G41" s="22"/>
    </row>
    <row r="42" spans="2:7" ht="15.75">
      <c r="B42" s="93">
        <v>42066</v>
      </c>
      <c r="C42" s="47" t="s">
        <v>149</v>
      </c>
      <c r="D42" s="44">
        <v>27</v>
      </c>
      <c r="E42" s="46"/>
      <c r="F42" s="46"/>
      <c r="G42" s="22"/>
    </row>
    <row r="43" spans="2:7" ht="31.5">
      <c r="B43" s="93"/>
      <c r="C43" s="84" t="s">
        <v>158</v>
      </c>
      <c r="D43" s="85">
        <v>28</v>
      </c>
      <c r="E43" s="46"/>
      <c r="F43" s="46"/>
      <c r="G43" s="22"/>
    </row>
    <row r="44" spans="2:7" ht="47.25">
      <c r="B44" s="94">
        <v>4</v>
      </c>
      <c r="C44" s="84" t="s">
        <v>150</v>
      </c>
      <c r="D44" s="85">
        <v>29</v>
      </c>
      <c r="E44" s="86">
        <f>E31</f>
        <v>9313.19999999972</v>
      </c>
      <c r="F44" s="87">
        <f>F31</f>
        <v>-126328.00000000017</v>
      </c>
      <c r="G44" s="22"/>
    </row>
    <row r="45" spans="2:7" ht="31.5">
      <c r="B45" s="94">
        <v>5</v>
      </c>
      <c r="C45" s="84" t="s">
        <v>151</v>
      </c>
      <c r="D45" s="85">
        <v>30</v>
      </c>
      <c r="E45" s="87"/>
      <c r="F45" s="87"/>
      <c r="G45" s="22"/>
    </row>
    <row r="46" spans="2:7" ht="31.5">
      <c r="B46" s="94">
        <v>6</v>
      </c>
      <c r="C46" s="84" t="s">
        <v>152</v>
      </c>
      <c r="D46" s="85">
        <v>31</v>
      </c>
      <c r="E46" s="87">
        <f>E44</f>
        <v>9313.19999999972</v>
      </c>
      <c r="F46" s="87">
        <f>F44</f>
        <v>-126328.00000000017</v>
      </c>
      <c r="G46" s="22"/>
    </row>
    <row r="47" spans="2:7" ht="15.75">
      <c r="B47" s="94">
        <v>7</v>
      </c>
      <c r="C47" s="84" t="s">
        <v>153</v>
      </c>
      <c r="D47" s="85">
        <v>32</v>
      </c>
      <c r="E47" s="87"/>
      <c r="F47" s="87"/>
      <c r="G47" s="22"/>
    </row>
    <row r="48" spans="2:7" ht="15.75">
      <c r="B48" s="94">
        <v>8</v>
      </c>
      <c r="C48" s="84" t="s">
        <v>154</v>
      </c>
      <c r="D48" s="85">
        <v>33</v>
      </c>
      <c r="E48" s="87">
        <v>78844.2</v>
      </c>
      <c r="F48" s="87">
        <v>205172.2</v>
      </c>
      <c r="G48" s="22"/>
    </row>
    <row r="49" spans="2:7" ht="31.5">
      <c r="B49" s="94">
        <v>9</v>
      </c>
      <c r="C49" s="84" t="s">
        <v>155</v>
      </c>
      <c r="D49" s="85">
        <v>34</v>
      </c>
      <c r="E49" s="87">
        <f>E46+E48</f>
        <v>88157.39999999972</v>
      </c>
      <c r="F49" s="87">
        <f>F46+F48</f>
        <v>78844.19999999984</v>
      </c>
      <c r="G49" s="22"/>
    </row>
    <row r="50" spans="2:6" ht="15">
      <c r="B50" s="29"/>
      <c r="C50" s="29"/>
      <c r="D50" s="29"/>
      <c r="E50" s="29"/>
      <c r="F50" s="29"/>
    </row>
    <row r="51" spans="2:6" ht="15">
      <c r="B51" s="29"/>
      <c r="C51" s="29"/>
      <c r="D51" s="29"/>
      <c r="E51" s="29"/>
      <c r="F51" s="29"/>
    </row>
    <row r="52" spans="2:6" ht="15">
      <c r="B52" s="29"/>
      <c r="C52" s="29"/>
      <c r="D52" s="29"/>
      <c r="E52" s="29"/>
      <c r="F52" s="29"/>
    </row>
    <row r="53" spans="2:7" ht="15" customHeight="1">
      <c r="B53" s="29"/>
      <c r="C53" s="104" t="s">
        <v>216</v>
      </c>
      <c r="D53" s="105"/>
      <c r="E53" s="18"/>
      <c r="F53" s="18" t="s">
        <v>243</v>
      </c>
      <c r="G53" s="18"/>
    </row>
    <row r="54" spans="2:7" ht="18.75">
      <c r="B54" s="29"/>
      <c r="C54" s="104"/>
      <c r="D54" s="105"/>
      <c r="E54" s="18"/>
      <c r="F54" s="18"/>
      <c r="G54" s="18"/>
    </row>
    <row r="55" spans="2:7" ht="18.75">
      <c r="B55" s="29"/>
      <c r="C55" s="104"/>
      <c r="D55" s="105"/>
      <c r="E55" s="18"/>
      <c r="F55" s="18"/>
      <c r="G55" s="18"/>
    </row>
    <row r="56" spans="2:7" ht="18.75">
      <c r="B56" s="29"/>
      <c r="C56" s="117" t="s">
        <v>206</v>
      </c>
      <c r="D56" s="117"/>
      <c r="E56" s="117"/>
      <c r="F56" s="18" t="s">
        <v>244</v>
      </c>
      <c r="G56" s="18"/>
    </row>
    <row r="57" spans="2:7" ht="12.75">
      <c r="B57" s="13"/>
      <c r="C57" s="13"/>
      <c r="D57" s="13"/>
      <c r="E57" s="13"/>
      <c r="F57" s="13"/>
      <c r="G57" s="13"/>
    </row>
  </sheetData>
  <sheetProtection/>
  <mergeCells count="5">
    <mergeCell ref="C56:E56"/>
    <mergeCell ref="C9:F9"/>
    <mergeCell ref="D13:D14"/>
    <mergeCell ref="E13:E14"/>
    <mergeCell ref="F13:F14"/>
  </mergeCells>
  <printOptions/>
  <pageMargins left="0.75" right="0.75" top="1" bottom="1" header="0.5" footer="0.5"/>
  <pageSetup horizontalDpi="600" verticalDpi="600" orientation="portrait" paperSize="9" scale="86" r:id="rId1"/>
  <rowBreaks count="1" manualBreakCount="1">
    <brk id="31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cnas1</dc:creator>
  <cp:keywords/>
  <dc:description/>
  <cp:lastModifiedBy>Gheorghe GS. Samson</cp:lastModifiedBy>
  <cp:lastPrinted>2015-04-27T08:59:11Z</cp:lastPrinted>
  <dcterms:created xsi:type="dcterms:W3CDTF">2012-02-09T06:33:58Z</dcterms:created>
  <dcterms:modified xsi:type="dcterms:W3CDTF">2015-11-30T09:50:07Z</dcterms:modified>
  <cp:category/>
  <cp:version/>
  <cp:contentType/>
  <cp:contentStatus/>
</cp:coreProperties>
</file>