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4680" windowWidth="19260" windowHeight="7395"/>
  </bookViews>
  <sheets>
    <sheet name="Budget_per Ouptut and ouctome" sheetId="20" r:id="rId1"/>
  </sheets>
  <definedNames>
    <definedName name="_xlnm.Print_Area" localSheetId="0">'Budget_per Ouptut and ouctome'!$A$1:$K$113</definedName>
  </definedNames>
  <calcPr calcId="145621"/>
</workbook>
</file>

<file path=xl/calcChain.xml><?xml version="1.0" encoding="utf-8"?>
<calcChain xmlns="http://schemas.openxmlformats.org/spreadsheetml/2006/main">
  <c r="I45" i="20"/>
  <c r="H45"/>
  <c r="I55"/>
  <c r="H17"/>
  <c r="I107"/>
  <c r="F55"/>
  <c r="G45"/>
  <c r="F45"/>
  <c r="I58"/>
  <c r="H58"/>
  <c r="G58"/>
  <c r="F58"/>
  <c r="E58"/>
  <c r="I33"/>
  <c r="H33"/>
  <c r="G33"/>
  <c r="F33"/>
  <c r="I17"/>
  <c r="G17"/>
  <c r="F17"/>
  <c r="I14"/>
  <c r="H14"/>
  <c r="G14"/>
  <c r="F14"/>
  <c r="I12"/>
  <c r="I42" s="1"/>
  <c r="H12"/>
  <c r="G12"/>
  <c r="F12"/>
  <c r="E12"/>
  <c r="I106" l="1"/>
  <c r="I108" s="1"/>
  <c r="I91" l="1"/>
  <c r="G91"/>
  <c r="G99" s="1"/>
  <c r="H91"/>
  <c r="H99" s="1"/>
  <c r="E91"/>
  <c r="E99" s="1"/>
  <c r="H70"/>
  <c r="H98" s="1"/>
  <c r="I70"/>
  <c r="E70"/>
  <c r="E98" s="1"/>
  <c r="G70"/>
  <c r="G98" s="1"/>
  <c r="F70"/>
  <c r="F98" s="1"/>
  <c r="F42"/>
  <c r="F97" s="1"/>
  <c r="G42"/>
  <c r="G97" s="1"/>
  <c r="F91"/>
  <c r="F99" s="1"/>
  <c r="H42"/>
  <c r="H97" s="1"/>
  <c r="K73"/>
  <c r="K67"/>
  <c r="K62"/>
  <c r="K58"/>
  <c r="K45"/>
  <c r="K24"/>
  <c r="K14"/>
  <c r="K9"/>
  <c r="K6"/>
  <c r="K5"/>
  <c r="F101" l="1"/>
  <c r="I99"/>
  <c r="G101"/>
  <c r="I98"/>
  <c r="H101"/>
  <c r="F92"/>
  <c r="G92"/>
  <c r="H92"/>
  <c r="E42"/>
  <c r="I92"/>
  <c r="E92" l="1"/>
  <c r="E97"/>
  <c r="E101" l="1"/>
  <c r="I97"/>
  <c r="I101" s="1"/>
</calcChain>
</file>

<file path=xl/sharedStrings.xml><?xml version="1.0" encoding="utf-8"?>
<sst xmlns="http://schemas.openxmlformats.org/spreadsheetml/2006/main" count="145" uniqueCount="138">
  <si>
    <t>Total</t>
  </si>
  <si>
    <t>Training of users that are using WIS for reporting</t>
  </si>
  <si>
    <t>Training of users that are entering the data into the WIS</t>
  </si>
  <si>
    <t>Training of a core team of expert for the maintenance and data processing of the WIS</t>
  </si>
  <si>
    <t xml:space="preserve">Establishment of a funding window of civil society/NGO projects that are supporting the implementation of the RBMP </t>
  </si>
  <si>
    <t>Support in the further development of the Environmental Authorization platform (as defined in art 15 of the water law) which has already been established by the ISRA project (Platform CP1) on the basis of ISRA project recommendations</t>
  </si>
  <si>
    <t>Support the ministry in the elaboration of the regulation for operation and maintenance of the cadastre and its  integration in the WIS following guidelines of the “Center for Electronic Governance"</t>
  </si>
  <si>
    <t xml:space="preserve">Support sub-basin RBC for formulation of project proposal (identifying project ideas,  integration of projects in the  RBMP, project design for getting funding from  NEF,  M&amp;E) </t>
  </si>
  <si>
    <t>Support the systematic use of data provided by the WIS based on an endorsed agreement on water data between raw data producers, data processing, and decision makers</t>
  </si>
  <si>
    <t>Successive implementation of the Water Cadaster, in the first 4 years in 4 sub river basin of Prut river basin, where already sub basin councils exist, if successful, extension in the whole basin.</t>
  </si>
  <si>
    <t>Support in the critical review of preconditions set out in the "Regulation on State Cadastre of Water Published: 27.09.2013 in the Official Gazette no. 213-215 Article No. 866", in terms of overlapping of existing data (such us the delimitation and registering of lands of the water fund on all the territory)</t>
  </si>
  <si>
    <t xml:space="preserve">Support the development of a practical guidance document for municipalities/NGOs/civil society on where to apply to achieve funds for projects that are improving the water quality/quantity status </t>
  </si>
  <si>
    <t>Support to the RBC in advocating for IWRM at the national and river basin level, and in steering the implementation of the RBMPs</t>
  </si>
  <si>
    <t>Support AMAC and its members to carry out energy efficiency audits at utility level with the related response programmes (Water – Energy NEXUS)</t>
  </si>
  <si>
    <t xml:space="preserve">Support the Ministry of Env in the upgrade practitioners, design engineers and water works contactor in line with the new norms and standards to be developed und the proposed programme  </t>
  </si>
  <si>
    <t>Develop an annual work plan and priority agenda for policy dialogue and reform options for the sector coordination council</t>
  </si>
  <si>
    <t xml:space="preserve">Reach consensus on core performance indicators for the whole sector and on an annual calendar synchronised with the government planning and budgeting cycle </t>
  </si>
  <si>
    <t xml:space="preserve"> Activities </t>
  </si>
  <si>
    <t>Outputs</t>
  </si>
  <si>
    <t xml:space="preserve">Publish the annual sector performance report based on the M&amp;E framework and the WIS </t>
  </si>
  <si>
    <t>Organise a high level exchange visit to countries with a similar institutional framework (agree on quota for female participants in exchange visits)</t>
  </si>
  <si>
    <t>Facilitate formal consensus among senior bureaucrats and political decision makers on the proposed reform options</t>
  </si>
  <si>
    <t xml:space="preserve">Support the Water resources management Division in the transposition of the EU Directive on Urban Waste Water Treatment (91/271/EEC) (WSS 3.6.)
-) Support the elaboration of an implementation roadmap for the EU Directive on Urban Waste Water Treatment (91/271/EEC) in Moldova
-) Support the elaboration of an investment plan in waste water treatment infrastructure </t>
  </si>
  <si>
    <t>Output 1.1: Sector coordination council and its secretariat is acting as the main platform for reaching multi partner consensus on core policy issues and implementation modalities in the water sector</t>
  </si>
  <si>
    <t>Output 1.2 : A Sector Performance Evaluation system is established</t>
  </si>
  <si>
    <t>Output 1.3:  Core functions and related responsibilities of water sector institutions are defined</t>
  </si>
  <si>
    <t>Output 1.5 : A national strategy and action plan for regionalisation of WSS is endorsed</t>
  </si>
  <si>
    <t>Output 1.6: A coherent planning process and related financing modalities(including budget provisions for the  implementation of RBMPs) for the water sector are defined and communicated to decision makers at local level</t>
  </si>
  <si>
    <t>CALM (local councils) are informed through seminars for mayors and engagement campaigns</t>
  </si>
  <si>
    <t>Output 1.7: National norms and standards are updated and in line with EU standards</t>
  </si>
  <si>
    <t xml:space="preserve">Revision of water operators manual used in Romania for application in Moldova, </t>
  </si>
  <si>
    <t xml:space="preserve">Support for capacity building and equipment to  current staff of Apele Moldovei responsible for IWRM </t>
  </si>
  <si>
    <t>Output 1.10: A WIS is established, Operational procedures for the WIS published and a core team of experts operating the WIS is formally assigned</t>
  </si>
  <si>
    <t>Ensure coordination with the e-government centre to facilitate interconnection of information systems</t>
  </si>
  <si>
    <t>Output 1.11: Water cadastre is elaborated and integrated into the WIS</t>
  </si>
  <si>
    <t>Output 1.12: Environmental authorization platform is part of the WIS and will be managed online</t>
  </si>
  <si>
    <t>Support the integration of the Environmental authorization platform into the WIS system following guidelines of the “Center for Electronic Governance"</t>
  </si>
  <si>
    <t>Agree on quota for female participants for training courses</t>
  </si>
  <si>
    <t>Output 1.13: WIS users have gained capacities for maintenance of WIS, data entry and reporting of WIS data</t>
  </si>
  <si>
    <t xml:space="preserve">Output 2.1: The capacities of AMAC is strengthened and energy efficiency of selected member water operators increased </t>
  </si>
  <si>
    <t>Strengthen procurement and administrative skills of local governments and utility companies</t>
  </si>
  <si>
    <t>Trainings and information campaigns at local level to inform municipalities on the need to create River Basin sub councils and the opportunity to obtain funding for water restoration projects</t>
  </si>
  <si>
    <t>Integration of these projects in the implantation and monitoring framework of the RBMP</t>
  </si>
  <si>
    <t xml:space="preserve">Host an annual joint sector performance review </t>
  </si>
  <si>
    <t>Provide the support of expertise to carry out as sector functional analysis and propose options for reform  which should contribute to an increase in gender equality</t>
  </si>
  <si>
    <t>Awareness creation and information imitative targeting local decision makers in partnership with CALM</t>
  </si>
  <si>
    <t>Outcomes</t>
  </si>
  <si>
    <t>Component</t>
  </si>
  <si>
    <t>Outputs of outcome 2</t>
  </si>
  <si>
    <t xml:space="preserve">Component 2: IWRM </t>
  </si>
  <si>
    <t>Support in the development of a national concept and action plan on the regionalisation of water supply and sanitation in accordance in close coordination with MRDC.</t>
  </si>
  <si>
    <t>Support the development of legal and process guidance to LPAs and Water Operators for the overall process of regionalization of water service provision based on a balanced approach – optimizing on technical, economic, environmental and political feasibility.</t>
  </si>
  <si>
    <t>Support in the methodology for prioritization of infrastructure projects for WSS sector, to be done in close cooperation with MRDC and GIZ.)</t>
  </si>
  <si>
    <t xml:space="preserve">Guide the coordination of activities related to the development of water supply and sanitation plans for district (rayons) in accordance/coordination with MRDC and GIZ and APASAN </t>
  </si>
  <si>
    <t xml:space="preserve">Support in the elaboration of a communication strategy for WSS and Water Resources Management  </t>
  </si>
  <si>
    <t>Support MRDC in partnership with MoEnv, AMAC and other key stakeholder in the implementation of the action Plan on harmonisation of the technical regulations and national standards in constructions for WSS with the EU legislation and standards for the period 2014-2020 (Governmental Decision nr. 933 from 12 November 2014)</t>
  </si>
  <si>
    <t xml:space="preserve">Support the Ministry of Env in the upgrade skills of MoEnv staff </t>
  </si>
  <si>
    <t xml:space="preserve">Facilitate experience exchange and learning visits (Agree on quota for female participants for exchange visits and scholarships) </t>
  </si>
  <si>
    <t>Support a review of current regulations for the RBC so that an upgraded from an advisory function to a decisive function is reached</t>
  </si>
  <si>
    <t>Agree on quota for female members in the River Basin Council and fro female participants in training courses</t>
  </si>
  <si>
    <t>Support in the upgrade of the existing monitoring network of surface water and ground water in terms of frequency and analysed parameters to progressively reach WFD monitoring requirements</t>
  </si>
  <si>
    <t>Trainings for SHS hydromet and ABRM staff in submitting data to the WIS platform</t>
  </si>
  <si>
    <t xml:space="preserve">Support in the implementation of new hydrobiological monitoring techniques required by the WFD </t>
  </si>
  <si>
    <t xml:space="preserve">Develop and support River Basin sub councils in cooperation with local authorities </t>
  </si>
  <si>
    <t>Assistance to the development of a guide for the Sub-basin RBMP development and implementation</t>
  </si>
  <si>
    <t>Strengthening of the Technical Working Groups of RBC/NGOs, for running sub-basin RBC, their meetings and reporting to national RBMC</t>
  </si>
  <si>
    <t>Reach consensus on sharing and updating information on Water quality -  synthesis across SEI, PHC, SHMS, EMC, AGEOM and linkage with the environment information system</t>
  </si>
  <si>
    <t xml:space="preserve">Reach consensus with   political decision makers on the implementation of programme of measures of the RBMP </t>
  </si>
  <si>
    <t>Support to the RBC´s Technical Working Group in implementing and monitoring the RBMP (classification of water bodies according EU WFD, etc.)</t>
  </si>
  <si>
    <t>Facilitate the networking of main actors and connect monitoring results with pressures and impact assessments by using the WIS modules</t>
  </si>
  <si>
    <t xml:space="preserve">Support in the implementation of priority measures which are not in the domain of water supply and sanitation infrastructure projects (such as: extension of monitoring network, wetlands, riparian restoration, etc). 
</t>
  </si>
  <si>
    <t xml:space="preserve">Priority will be given to civil society initiatives aiming at awareness creation and public sensitisation linked with cost effective priority and demonstration measures.  </t>
  </si>
  <si>
    <t>Establishment of an inter-institutional steering committee led by the MoE and with at minimum the participation of the following institutions: e-gov. center, ACRL, MRDC, MoH, AMA, SHMS, RBC, AGRM, MoForest;</t>
  </si>
  <si>
    <t>Support in the establishment of a technical unit in Apele Molovei for the coordination of the water information system development and maintenance</t>
  </si>
  <si>
    <t xml:space="preserve">Formulation of an agreement between institutions that are interested in data and data producers, for establishing clarity of roles and ownership of the WIS. </t>
  </si>
  <si>
    <t>Technical assistance through an IT company which will be in charge of design, training and guide the implementation of WIS, Water Cadaster and environmental Authorisations during an initial trial period</t>
  </si>
  <si>
    <t xml:space="preserve">Outputs of outcome 1 </t>
  </si>
  <si>
    <t>Component 1: Develop-ment of water secto</t>
  </si>
  <si>
    <t>Outputs of outcome 1</t>
  </si>
  <si>
    <t>Sub total</t>
  </si>
  <si>
    <t>Programme Component 2: IWRM</t>
  </si>
  <si>
    <t>Programme Component 3: WIS</t>
  </si>
  <si>
    <t xml:space="preserve">Programme Component 1: Development of Water Sector </t>
  </si>
  <si>
    <t xml:space="preserve">Support in the development of a mid term expenditure framework (MTEF) for the water sector including a budget line destined to the RBC and the implementation of RBMP  </t>
  </si>
  <si>
    <t xml:space="preserve">Output 1.4 : National water sector legislation (including regulations) is updated and in line with EU directives 
</t>
  </si>
  <si>
    <t xml:space="preserve">Output 1.8: The RBC and its Technical Working Group are strengthened and operational according to their legal mandate
</t>
  </si>
  <si>
    <r>
      <t xml:space="preserve">Output 1.9:  Priority measures related to the Prut River and Nistru River Basin are implemented
</t>
    </r>
    <r>
      <rPr>
        <sz val="11"/>
        <rFont val="Calibri"/>
        <family val="2"/>
        <scheme val="minor"/>
      </rPr>
      <t xml:space="preserve">
</t>
    </r>
  </si>
  <si>
    <t>CHF</t>
  </si>
  <si>
    <t>Output 2.4:Package of legal amendments needed to guarantee human right to water &amp; sanitation to all persons elaborated and submitted to the government and parliament</t>
  </si>
  <si>
    <t>Output 2.5: Surface and ground water quality monitoring network is progressively reaching WFD standards</t>
  </si>
  <si>
    <t>Output 2.6: Sub-basin Committees on the major tributaries and selected small rivers are strengthened and operational</t>
  </si>
  <si>
    <t>Support the institutionalization of Moldova’ s  community of practice on sector capacity building as an additional effort to bring ongoing sector capacity building initiatives (incl. WSS, IWRM, RBMP, WIS) supported by ADA, SDC, GIZ, WB-IAWD Danube Water Programme etc under a broader capacity development programme umbrella</t>
  </si>
  <si>
    <t>Support in steering governance framework to deliver equitable access to safe water and sanitation (equitable access perspective is mainstreamed into the Water and Sanitation Decentralization Strategy)</t>
  </si>
  <si>
    <t>Support legal amendments for ensuring access for vulnerable and marginalized groups (Consult NGOs representing persons with disabilities on best ways to integrate the disability perspective into the water and sanitation policy; Introduce better data and earmark specific funding for most vulnerable communities and schools)</t>
  </si>
  <si>
    <t xml:space="preserve">  Improve strategic guidance to LGAs and project implementers by developing master plans </t>
  </si>
  <si>
    <t xml:space="preserve"> Formulate process guidance for project appraisal with feasibility studies and environmental impact assessment </t>
  </si>
  <si>
    <t xml:space="preserve"> Establish a working group working on norms and standards with support from consultants and participation of AMAC</t>
  </si>
  <si>
    <t xml:space="preserve">Strengthen and expand the scope of existing centers of excellence and trainings center for water and Capitalising the work done on capacity building (APASAN, Protocol of Health, GIZ, ADA, SDC, USAID)    </t>
  </si>
  <si>
    <t xml:space="preserve">Design and implementation of training programmes for staff of water operator who are in need of skill upgrading in order to meet the minimum staff qualifications as part of the water operator certification process </t>
  </si>
  <si>
    <t xml:space="preserve"> Support to the establishment of a roadmap for the programme of measures of the RBMP (including a monitoring framework) </t>
  </si>
  <si>
    <t>Output 2.7: Local projects implemented by NGOs are contributing in a harmonised/coordinated and environment supporting way to the implementation of the RBMP</t>
  </si>
  <si>
    <t>Support gender disaggregated data management as part of the WIS</t>
  </si>
  <si>
    <t xml:space="preserve"> Support to the establishment of the Water Information System that is composed of existing information systems  hosted at one server located at Apele Moldovei</t>
  </si>
  <si>
    <t>  Support the development of application modules based on the WIS for the processing of raw data and produce data and figures required for the generation of M&amp;E reports, annual budgets and national funds.</t>
  </si>
  <si>
    <r>
      <t>Support the development of public policies to ensure affordability (Collect more data on affordability; Identify the most vulnerable communities and regions. Introduce special measures; Assess the opportunity to introduce a onetime allowance for water and sanitation connection targeted to poor households)</t>
    </r>
    <r>
      <rPr>
        <sz val="11"/>
        <color rgb="FFFF0000"/>
        <rFont val="Calibri"/>
        <family val="2"/>
        <scheme val="minor"/>
      </rPr>
      <t xml:space="preserve"> </t>
    </r>
  </si>
  <si>
    <r>
      <t xml:space="preserve">Component 3: WIS
</t>
    </r>
    <r>
      <rPr>
        <b/>
        <sz val="22"/>
        <color rgb="FFFF0000"/>
        <rFont val="Calibri"/>
        <family val="2"/>
        <scheme val="minor"/>
      </rPr>
      <t/>
    </r>
  </si>
  <si>
    <t>Provide flexible support for cost effective “quick win” capacity improvement initiatives like improvement of operational efficiency of water operators through more energy efficient electro mechanical equipment, upgrading and equipment of laboratories</t>
  </si>
  <si>
    <t xml:space="preserve">Support the Water resources management Division in the transposition of the EU Directives on drinking water (EC 98/83) if conditions are favorable (available budget) also support for transposition of Nitrates directive (1991)  </t>
  </si>
  <si>
    <t xml:space="preserve">On the job training, short term trainings, and exposure visits with specific focus on civil servant counterpart staff playing an active role in the program implementation (agree on quota for female participants for trainings, scholarships and exchange visits) </t>
  </si>
  <si>
    <t>Develop specialized curricula and training programmes for different target groups of sector professionals (implemented if budget is available)</t>
  </si>
  <si>
    <t>Output 2.3: Capacity development strategy for the sector endorsed and training institutions provide up-to-date training content</t>
  </si>
  <si>
    <t>Output 2.2: New norms and standards are applied by practitioners in technical designs, tender processes and in constructions works</t>
  </si>
  <si>
    <t xml:space="preserve">Subtotal -  Component 1 - Water Sector Development </t>
  </si>
  <si>
    <t>Subtotal  Component 2 - IWRM</t>
  </si>
  <si>
    <t xml:space="preserve">Subtotal Com-ponent 3: WIS </t>
  </si>
  <si>
    <t>2015-2016</t>
  </si>
  <si>
    <t>2016-2017</t>
  </si>
  <si>
    <t>2017-2018</t>
  </si>
  <si>
    <t>2018-2019</t>
  </si>
  <si>
    <t xml:space="preserve">Total </t>
  </si>
  <si>
    <t>'15-'16</t>
  </si>
  <si>
    <t>'16-'17</t>
  </si>
  <si>
    <t>'17-'18</t>
  </si>
  <si>
    <t>'18-'19</t>
  </si>
  <si>
    <t>SDC contribution</t>
  </si>
  <si>
    <t>TOTAL CHF available</t>
  </si>
  <si>
    <t>(1) In addition ADA will contribute to the programme through provision of a seconded long term TA on the basis of its agreement with the MoEnv of the RM</t>
  </si>
  <si>
    <t>(Ref. No. 8332-01/2015/1-LR/2015: Agreement between ADA and the Ministry of Environment of the Republic of Moldova)</t>
  </si>
  <si>
    <t xml:space="preserve">(2) The contribution from ADA shall be made in EUR and is included in this budget in CHF based on an estimated exchange rate. </t>
  </si>
  <si>
    <t>In kind days contributed by the Ministry</t>
  </si>
  <si>
    <t>In kind contribution by Ministry of Environment &amp; assigned national agencies (months)</t>
  </si>
  <si>
    <t>ADA CHF (2)</t>
  </si>
  <si>
    <t>ADA Contribution EUR (1)</t>
  </si>
  <si>
    <t>Budget Summary</t>
  </si>
  <si>
    <t xml:space="preserve"> </t>
  </si>
  <si>
    <t>Budget (estimative, to be adjusted and detailed within 90 days after the signature of the Agreement)</t>
  </si>
  <si>
    <t>Annex 2</t>
  </si>
  <si>
    <t>programme management fee (EMP office)</t>
  </si>
</sst>
</file>

<file path=xl/styles.xml><?xml version="1.0" encoding="utf-8"?>
<styleSheet xmlns="http://schemas.openxmlformats.org/spreadsheetml/2006/main">
  <numFmts count="2">
    <numFmt numFmtId="164" formatCode="_(* #,##0.00_);_(* \(#,##0.00\);_(* &quot;-&quot;??_);_(@_)"/>
    <numFmt numFmtId="165" formatCode="_(* #,##0_);_(* \(#,##0\);_(* &quot;-&quot;??_);_(@_)"/>
  </numFmts>
  <fonts count="23">
    <font>
      <sz val="12"/>
      <color theme="1"/>
      <name val="Times New Roman"/>
      <family val="2"/>
    </font>
    <font>
      <sz val="11"/>
      <color theme="1"/>
      <name val="Calibri"/>
      <family val="2"/>
      <scheme val="minor"/>
    </font>
    <font>
      <sz val="11"/>
      <color theme="1"/>
      <name val="Calibri"/>
      <family val="2"/>
      <scheme val="minor"/>
    </font>
    <font>
      <sz val="12"/>
      <color theme="1"/>
      <name val="Times New Roman"/>
      <family val="2"/>
    </font>
    <font>
      <sz val="11"/>
      <name val="Calibri"/>
      <family val="2"/>
      <scheme val="minor"/>
    </font>
    <font>
      <b/>
      <sz val="11"/>
      <name val="Calibri"/>
      <family val="2"/>
      <scheme val="minor"/>
    </font>
    <font>
      <sz val="12"/>
      <color theme="1"/>
      <name val="Calibri"/>
      <family val="2"/>
      <scheme val="minor"/>
    </font>
    <font>
      <sz val="28"/>
      <name val="Calibri"/>
      <family val="2"/>
      <scheme val="minor"/>
    </font>
    <font>
      <sz val="18"/>
      <name val="Calibri"/>
      <family val="2"/>
      <scheme val="minor"/>
    </font>
    <font>
      <sz val="12"/>
      <name val="Calibri"/>
      <family val="2"/>
      <scheme val="minor"/>
    </font>
    <font>
      <b/>
      <sz val="18"/>
      <name val="Calibri"/>
      <family val="2"/>
      <scheme val="minor"/>
    </font>
    <font>
      <b/>
      <sz val="22"/>
      <color theme="1"/>
      <name val="Calibri"/>
      <family val="2"/>
      <scheme val="minor"/>
    </font>
    <font>
      <b/>
      <sz val="16"/>
      <color theme="1"/>
      <name val="Calibri"/>
      <family val="2"/>
      <scheme val="minor"/>
    </font>
    <font>
      <sz val="11"/>
      <color rgb="FFFF0000"/>
      <name val="Calibri"/>
      <family val="2"/>
      <scheme val="minor"/>
    </font>
    <font>
      <b/>
      <sz val="22"/>
      <color rgb="FFFF0000"/>
      <name val="Calibri"/>
      <family val="2"/>
      <scheme val="minor"/>
    </font>
    <font>
      <b/>
      <sz val="16"/>
      <name val="Calibri"/>
      <family val="2"/>
      <scheme val="minor"/>
    </font>
    <font>
      <i/>
      <sz val="11"/>
      <name val="Calibri"/>
      <family val="2"/>
      <scheme val="minor"/>
    </font>
    <font>
      <b/>
      <sz val="22"/>
      <name val="Calibri"/>
      <family val="2"/>
      <scheme val="minor"/>
    </font>
    <font>
      <sz val="16"/>
      <color theme="1"/>
      <name val="Calibri"/>
      <family val="2"/>
      <scheme val="minor"/>
    </font>
    <font>
      <sz val="16"/>
      <name val="Calibri"/>
      <family val="2"/>
      <scheme val="minor"/>
    </font>
    <font>
      <b/>
      <sz val="14"/>
      <color theme="1"/>
      <name val="Arial"/>
      <family val="2"/>
    </font>
    <font>
      <b/>
      <sz val="12"/>
      <color theme="1"/>
      <name val="Calibri"/>
      <family val="2"/>
      <scheme val="minor"/>
    </font>
    <font>
      <b/>
      <sz val="12"/>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164" fontId="3" fillId="0" borderId="0" applyFont="0" applyFill="0" applyBorder="0" applyAlignment="0" applyProtection="0"/>
  </cellStyleXfs>
  <cellXfs count="133">
    <xf numFmtId="0" fontId="0" fillId="0" borderId="0" xfId="0"/>
    <xf numFmtId="0" fontId="0" fillId="0" borderId="0" xfId="0" applyBorder="1"/>
    <xf numFmtId="0" fontId="5" fillId="0" borderId="0" xfId="0" applyFont="1" applyFill="1" applyBorder="1" applyAlignment="1">
      <alignment vertical="top" wrapText="1"/>
    </xf>
    <xf numFmtId="0" fontId="7"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0" fillId="0" borderId="0" xfId="0" applyFill="1" applyBorder="1"/>
    <xf numFmtId="0" fontId="4" fillId="0" borderId="0" xfId="0" applyFont="1" applyFill="1" applyBorder="1" applyAlignment="1">
      <alignment horizontal="center" vertical="center" wrapText="1"/>
    </xf>
    <xf numFmtId="0" fontId="0" fillId="0" borderId="0" xfId="0" applyFill="1" applyBorder="1" applyAlignment="1"/>
    <xf numFmtId="0" fontId="7" fillId="0" borderId="0" xfId="0" applyFont="1" applyFill="1" applyBorder="1" applyAlignment="1">
      <alignment vertical="center"/>
    </xf>
    <xf numFmtId="0" fontId="4" fillId="0" borderId="1" xfId="0" applyFont="1" applyFill="1" applyBorder="1" applyAlignment="1">
      <alignment vertical="center" wrapText="1"/>
    </xf>
    <xf numFmtId="0" fontId="10" fillId="0" borderId="1" xfId="0" applyFont="1" applyFill="1" applyBorder="1" applyAlignment="1">
      <alignment vertical="center" wrapText="1"/>
    </xf>
    <xf numFmtId="0" fontId="6" fillId="0" borderId="0" xfId="0" applyFont="1" applyFill="1" applyBorder="1" applyAlignment="1">
      <alignment wrapText="1"/>
    </xf>
    <xf numFmtId="0" fontId="6" fillId="0" borderId="0" xfId="0" applyFont="1" applyFill="1" applyBorder="1" applyAlignment="1">
      <alignment horizontal="left" vertical="center" wrapText="1"/>
    </xf>
    <xf numFmtId="0" fontId="10" fillId="0" borderId="0" xfId="0" applyFont="1" applyFill="1" applyBorder="1" applyAlignment="1">
      <alignment vertical="top" wrapText="1"/>
    </xf>
    <xf numFmtId="3" fontId="10" fillId="0" borderId="0" xfId="0" applyNumberFormat="1" applyFont="1" applyFill="1" applyBorder="1" applyAlignment="1">
      <alignment vertical="top" wrapText="1"/>
    </xf>
    <xf numFmtId="0" fontId="5" fillId="0" borderId="0" xfId="0" applyNumberFormat="1" applyFont="1" applyFill="1" applyBorder="1" applyAlignment="1">
      <alignment horizontal="center" vertical="center"/>
    </xf>
    <xf numFmtId="3" fontId="10" fillId="0" borderId="0" xfId="0" applyNumberFormat="1" applyFont="1" applyFill="1" applyBorder="1" applyAlignment="1">
      <alignment horizontal="center" vertical="top" wrapText="1"/>
    </xf>
    <xf numFmtId="0" fontId="4" fillId="0" borderId="0" xfId="0" applyFont="1" applyBorder="1"/>
    <xf numFmtId="3" fontId="4" fillId="0" borderId="0" xfId="0" applyNumberFormat="1" applyFont="1" applyFill="1" applyBorder="1" applyAlignment="1">
      <alignment horizontal="center"/>
    </xf>
    <xf numFmtId="3" fontId="10" fillId="0" borderId="0" xfId="0" applyNumberFormat="1" applyFont="1" applyBorder="1" applyAlignment="1">
      <alignment horizontal="center" vertical="center"/>
    </xf>
    <xf numFmtId="0" fontId="11" fillId="0" borderId="0" xfId="0" applyFont="1" applyBorder="1" applyAlignment="1">
      <alignment horizontal="center" vertical="center" wrapText="1"/>
    </xf>
    <xf numFmtId="0" fontId="8" fillId="2" borderId="0" xfId="0" applyFont="1" applyFill="1" applyBorder="1" applyAlignment="1">
      <alignment horizontal="center" vertical="center" wrapText="1"/>
    </xf>
    <xf numFmtId="3" fontId="10" fillId="0" borderId="0" xfId="0" applyNumberFormat="1" applyFont="1" applyFill="1" applyBorder="1" applyAlignment="1">
      <alignment horizontal="center" vertical="center"/>
    </xf>
    <xf numFmtId="0" fontId="4" fillId="0" borderId="0" xfId="0" applyFont="1" applyFill="1" applyBorder="1" applyAlignment="1">
      <alignment horizontal="center"/>
    </xf>
    <xf numFmtId="0" fontId="2" fillId="0" borderId="1" xfId="0" applyFont="1" applyFill="1" applyBorder="1" applyAlignment="1">
      <alignment vertical="center" wrapText="1"/>
    </xf>
    <xf numFmtId="0" fontId="2" fillId="0" borderId="1" xfId="0" applyFont="1" applyFill="1" applyBorder="1" applyAlignment="1">
      <alignment wrapText="1"/>
    </xf>
    <xf numFmtId="3" fontId="4" fillId="0" borderId="0"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17" fillId="0" borderId="0" xfId="0" applyFont="1" applyFill="1" applyBorder="1" applyAlignment="1">
      <alignment horizontal="center" vertical="top" wrapText="1"/>
    </xf>
    <xf numFmtId="0" fontId="18" fillId="0" borderId="0" xfId="0" applyFont="1" applyFill="1" applyBorder="1" applyAlignment="1">
      <alignment wrapText="1"/>
    </xf>
    <xf numFmtId="0" fontId="15" fillId="0" borderId="1" xfId="0" applyFont="1" applyFill="1" applyBorder="1" applyAlignment="1">
      <alignment horizontal="left" vertical="center" wrapText="1"/>
    </xf>
    <xf numFmtId="3" fontId="18" fillId="0" borderId="1" xfId="0" applyNumberFormat="1" applyFont="1" applyBorder="1" applyAlignment="1">
      <alignment horizontal="right" vertical="center"/>
    </xf>
    <xf numFmtId="0" fontId="12" fillId="0" borderId="1" xfId="0" applyFont="1" applyFill="1" applyBorder="1" applyAlignment="1">
      <alignment wrapText="1"/>
    </xf>
    <xf numFmtId="0" fontId="15" fillId="0" borderId="3" xfId="0" applyFont="1" applyFill="1" applyBorder="1" applyAlignment="1">
      <alignment horizontal="left" vertical="center" wrapText="1"/>
    </xf>
    <xf numFmtId="3" fontId="12" fillId="0" borderId="3" xfId="0" applyNumberFormat="1" applyFont="1" applyBorder="1" applyAlignment="1">
      <alignment horizontal="right" vertical="center"/>
    </xf>
    <xf numFmtId="0" fontId="18" fillId="0" borderId="0" xfId="0" applyFont="1" applyBorder="1"/>
    <xf numFmtId="0" fontId="19" fillId="0" borderId="0" xfId="0" applyFont="1" applyBorder="1" applyAlignment="1">
      <alignment horizontal="center"/>
    </xf>
    <xf numFmtId="3"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vertical="top" wrapText="1"/>
    </xf>
    <xf numFmtId="3" fontId="15" fillId="0" borderId="1"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3" fontId="12" fillId="0" borderId="1" xfId="0" quotePrefix="1" applyNumberFormat="1" applyFont="1" applyBorder="1" applyAlignment="1">
      <alignment horizontal="center" vertical="center" wrapText="1"/>
    </xf>
    <xf numFmtId="0" fontId="20" fillId="0" borderId="0" xfId="0" applyFont="1"/>
    <xf numFmtId="3" fontId="4" fillId="0" borderId="5" xfId="1"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xf>
    <xf numFmtId="0" fontId="6" fillId="0" borderId="0" xfId="0" applyFont="1" applyBorder="1"/>
    <xf numFmtId="165" fontId="9" fillId="0" borderId="0" xfId="1" applyNumberFormat="1" applyFont="1" applyBorder="1" applyAlignment="1">
      <alignment horizontal="right"/>
    </xf>
    <xf numFmtId="0" fontId="21" fillId="0" borderId="0" xfId="0" applyFont="1" applyFill="1" applyBorder="1" applyAlignment="1">
      <alignment wrapText="1"/>
    </xf>
    <xf numFmtId="3" fontId="22" fillId="0" borderId="0" xfId="0" applyNumberFormat="1" applyFont="1" applyFill="1" applyBorder="1" applyAlignment="1">
      <alignment vertical="top" wrapText="1"/>
    </xf>
    <xf numFmtId="0" fontId="5" fillId="0" borderId="0" xfId="0" applyFont="1" applyBorder="1"/>
    <xf numFmtId="165" fontId="22" fillId="0" borderId="0" xfId="0" applyNumberFormat="1" applyFont="1" applyBorder="1"/>
    <xf numFmtId="0" fontId="1" fillId="0" borderId="0" xfId="0" applyFont="1" applyBorder="1"/>
    <xf numFmtId="0" fontId="4" fillId="0" borderId="0" xfId="0" applyFont="1" applyBorder="1" applyAlignment="1">
      <alignment horizontal="center"/>
    </xf>
    <xf numFmtId="165" fontId="4" fillId="0" borderId="0" xfId="0" applyNumberFormat="1" applyFont="1" applyBorder="1" applyAlignment="1">
      <alignment horizontal="center"/>
    </xf>
    <xf numFmtId="0" fontId="9" fillId="0" borderId="0" xfId="0" applyFont="1" applyFill="1" applyBorder="1" applyAlignment="1"/>
    <xf numFmtId="0" fontId="9" fillId="0" borderId="0" xfId="0" applyFont="1" applyBorder="1"/>
    <xf numFmtId="0" fontId="11" fillId="0" borderId="0" xfId="0" applyFont="1" applyFill="1" applyBorder="1" applyAlignment="1">
      <alignment wrapText="1"/>
    </xf>
    <xf numFmtId="3" fontId="15" fillId="0" borderId="6" xfId="0" applyNumberFormat="1" applyFont="1" applyFill="1" applyBorder="1" applyAlignment="1">
      <alignment horizontal="center" vertical="center" wrapText="1"/>
    </xf>
    <xf numFmtId="3" fontId="15" fillId="0" borderId="7" xfId="0" applyNumberFormat="1" applyFont="1" applyFill="1" applyBorder="1" applyAlignment="1">
      <alignment horizontal="center" vertical="center" wrapText="1"/>
    </xf>
    <xf numFmtId="3" fontId="4" fillId="0" borderId="7" xfId="1" applyNumberFormat="1" applyFont="1" applyFill="1" applyBorder="1" applyAlignment="1">
      <alignment horizontal="center" vertical="center" wrapText="1"/>
    </xf>
    <xf numFmtId="3" fontId="12" fillId="0" borderId="7" xfId="0" applyNumberFormat="1" applyFont="1" applyBorder="1" applyAlignment="1">
      <alignment horizontal="center" vertical="center" wrapText="1"/>
    </xf>
    <xf numFmtId="3" fontId="18" fillId="0" borderId="7" xfId="0" applyNumberFormat="1" applyFont="1" applyBorder="1" applyAlignment="1">
      <alignment horizontal="right" vertical="center"/>
    </xf>
    <xf numFmtId="3" fontId="12" fillId="0" borderId="10" xfId="0" applyNumberFormat="1" applyFont="1" applyBorder="1" applyAlignment="1">
      <alignment horizontal="right" vertical="center"/>
    </xf>
    <xf numFmtId="3"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9" xfId="0" applyFont="1" applyFill="1" applyBorder="1" applyAlignment="1">
      <alignment horizontal="center"/>
    </xf>
    <xf numFmtId="3" fontId="10" fillId="0" borderId="9" xfId="0" applyNumberFormat="1" applyFont="1" applyFill="1" applyBorder="1" applyAlignment="1">
      <alignment horizontal="center" vertical="top" wrapText="1"/>
    </xf>
    <xf numFmtId="3" fontId="10" fillId="0" borderId="9" xfId="0" applyNumberFormat="1" applyFont="1" applyBorder="1" applyAlignment="1">
      <alignment horizontal="center" vertical="center"/>
    </xf>
    <xf numFmtId="0" fontId="6" fillId="0" borderId="9" xfId="0" applyFont="1" applyFill="1" applyBorder="1" applyAlignment="1">
      <alignment horizontal="left" vertical="center" wrapText="1"/>
    </xf>
    <xf numFmtId="3" fontId="12" fillId="0" borderId="9" xfId="0" applyNumberFormat="1" applyFont="1" applyBorder="1" applyAlignment="1">
      <alignment horizontal="center" vertical="center" wrapText="1"/>
    </xf>
    <xf numFmtId="3" fontId="18" fillId="0" borderId="9" xfId="0" applyNumberFormat="1" applyFont="1" applyBorder="1" applyAlignment="1">
      <alignment horizontal="right" vertical="center"/>
    </xf>
    <xf numFmtId="3" fontId="12" fillId="0" borderId="9" xfId="0" applyNumberFormat="1" applyFont="1" applyBorder="1" applyAlignment="1">
      <alignment horizontal="right" vertical="center"/>
    </xf>
    <xf numFmtId="0" fontId="19" fillId="0" borderId="9" xfId="0" applyFont="1" applyBorder="1" applyAlignment="1">
      <alignment horizontal="center"/>
    </xf>
    <xf numFmtId="165" fontId="9" fillId="0" borderId="9" xfId="1" applyNumberFormat="1" applyFont="1" applyBorder="1" applyAlignment="1">
      <alignment horizontal="right"/>
    </xf>
    <xf numFmtId="165" fontId="22" fillId="0" borderId="9" xfId="0" applyNumberFormat="1" applyFont="1" applyBorder="1"/>
    <xf numFmtId="0" fontId="4" fillId="0" borderId="9" xfId="0" applyFont="1" applyBorder="1" applyAlignment="1">
      <alignment horizontal="center"/>
    </xf>
    <xf numFmtId="165" fontId="4" fillId="0" borderId="9" xfId="0" applyNumberFormat="1" applyFont="1" applyBorder="1" applyAlignment="1">
      <alignment horizontal="center"/>
    </xf>
    <xf numFmtId="0" fontId="4" fillId="0" borderId="5" xfId="0" applyFont="1" applyFill="1" applyBorder="1" applyAlignment="1">
      <alignment horizontal="center"/>
    </xf>
    <xf numFmtId="3" fontId="15" fillId="0" borderId="5" xfId="0" applyNumberFormat="1" applyFont="1" applyFill="1" applyBorder="1" applyAlignment="1">
      <alignment horizontal="center" vertical="center" wrapText="1"/>
    </xf>
    <xf numFmtId="3" fontId="10" fillId="0" borderId="5" xfId="0" applyNumberFormat="1" applyFont="1" applyFill="1" applyBorder="1" applyAlignment="1">
      <alignment horizontal="center" vertical="center"/>
    </xf>
    <xf numFmtId="3" fontId="4" fillId="0" borderId="5" xfId="0" applyNumberFormat="1" applyFont="1" applyFill="1" applyBorder="1" applyAlignment="1">
      <alignment horizontal="center"/>
    </xf>
    <xf numFmtId="165" fontId="9" fillId="0" borderId="5" xfId="1" applyNumberFormat="1" applyFont="1" applyBorder="1" applyAlignment="1">
      <alignment horizontal="right"/>
    </xf>
    <xf numFmtId="3" fontId="10" fillId="0" borderId="14" xfId="0" applyNumberFormat="1" applyFont="1" applyFill="1" applyBorder="1" applyAlignment="1">
      <alignment horizontal="center" vertical="top" wrapText="1"/>
    </xf>
    <xf numFmtId="0" fontId="4" fillId="0" borderId="2"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3" fontId="4" fillId="0" borderId="4" xfId="1" applyNumberFormat="1" applyFont="1" applyFill="1" applyBorder="1" applyAlignment="1">
      <alignment horizontal="center" vertical="center" wrapText="1"/>
    </xf>
    <xf numFmtId="3" fontId="4" fillId="0" borderId="5" xfId="1" applyNumberFormat="1" applyFont="1" applyFill="1" applyBorder="1" applyAlignment="1">
      <alignment horizontal="center" vertical="center" wrapText="1"/>
    </xf>
    <xf numFmtId="3" fontId="4" fillId="0" borderId="3" xfId="1"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3" fontId="4" fillId="0" borderId="9" xfId="0" applyNumberFormat="1" applyFont="1" applyFill="1" applyBorder="1" applyAlignment="1">
      <alignment horizontal="center" vertical="center"/>
    </xf>
    <xf numFmtId="3" fontId="4" fillId="0" borderId="10" xfId="0" applyNumberFormat="1" applyFont="1" applyFill="1" applyBorder="1" applyAlignment="1">
      <alignment horizontal="center" vertical="center"/>
    </xf>
    <xf numFmtId="3" fontId="16" fillId="0" borderId="4" xfId="1" applyNumberFormat="1" applyFont="1" applyFill="1" applyBorder="1" applyAlignment="1">
      <alignment horizontal="center" vertical="center" wrapText="1"/>
    </xf>
    <xf numFmtId="3" fontId="16" fillId="0" borderId="5" xfId="1" applyNumberFormat="1" applyFont="1" applyFill="1" applyBorder="1" applyAlignment="1">
      <alignment horizontal="center" vertical="center" wrapText="1"/>
    </xf>
    <xf numFmtId="3" fontId="16" fillId="0" borderId="3" xfId="1"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 xfId="0" applyFont="1" applyFill="1" applyBorder="1" applyAlignment="1">
      <alignment horizontal="center" vertical="center" wrapText="1"/>
    </xf>
    <xf numFmtId="3" fontId="4" fillId="0" borderId="7"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wrapText="1"/>
    </xf>
    <xf numFmtId="0" fontId="4" fillId="0" borderId="4" xfId="0" applyFont="1" applyFill="1" applyBorder="1" applyAlignment="1">
      <alignment vertical="center" wrapText="1"/>
    </xf>
    <xf numFmtId="0" fontId="0" fillId="0" borderId="3" xfId="0" applyBorder="1" applyAlignment="1">
      <alignment vertical="center" wrapText="1"/>
    </xf>
    <xf numFmtId="0" fontId="4" fillId="0" borderId="13" xfId="0" applyNumberFormat="1" applyFont="1" applyFill="1" applyBorder="1" applyAlignment="1">
      <alignment horizontal="center" vertical="center" wrapText="1"/>
    </xf>
    <xf numFmtId="0" fontId="0" fillId="0" borderId="3" xfId="0" applyBorder="1" applyAlignment="1">
      <alignment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3" xfId="0" applyFont="1" applyFill="1" applyBorder="1" applyAlignment="1">
      <alignment horizontal="left" vertical="top" wrapText="1"/>
    </xf>
    <xf numFmtId="0" fontId="11"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4" fillId="0" borderId="1" xfId="0" applyFont="1" applyFill="1" applyBorder="1" applyAlignment="1">
      <alignment vertical="top" wrapText="1"/>
    </xf>
    <xf numFmtId="0" fontId="8" fillId="2" borderId="1" xfId="0" applyFont="1" applyFill="1" applyBorder="1" applyAlignment="1">
      <alignment horizontal="center" vertical="center" wrapText="1"/>
    </xf>
    <xf numFmtId="3" fontId="4" fillId="0" borderId="4" xfId="1" applyNumberFormat="1" applyFont="1" applyFill="1" applyBorder="1" applyAlignment="1">
      <alignment horizontal="center" vertical="center"/>
    </xf>
    <xf numFmtId="3" fontId="4" fillId="0" borderId="3" xfId="1"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2" fillId="0" borderId="1" xfId="0" applyFont="1" applyFill="1" applyBorder="1" applyAlignment="1">
      <alignment vertical="top" wrapText="1"/>
    </xf>
    <xf numFmtId="0" fontId="4" fillId="0" borderId="2" xfId="0" applyNumberFormat="1"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3" fontId="4" fillId="0" borderId="8" xfId="1" applyNumberFormat="1" applyFont="1" applyFill="1" applyBorder="1" applyAlignment="1">
      <alignment horizontal="center" vertical="center" wrapText="1"/>
    </xf>
    <xf numFmtId="3" fontId="4" fillId="0" borderId="9" xfId="1" applyNumberFormat="1" applyFont="1" applyFill="1" applyBorder="1" applyAlignment="1">
      <alignment horizontal="center" vertical="center" wrapText="1"/>
    </xf>
    <xf numFmtId="3" fontId="4" fillId="0" borderId="10" xfId="1" applyNumberFormat="1" applyFont="1" applyFill="1" applyBorder="1" applyAlignment="1">
      <alignment horizontal="center" vertical="center" wrapText="1"/>
    </xf>
    <xf numFmtId="0" fontId="4" fillId="0" borderId="1"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colors>
    <mruColors>
      <color rgb="FF75E5FF"/>
      <color rgb="FF00FFFF"/>
      <color rgb="FF88E6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114"/>
  <sheetViews>
    <sheetView tabSelected="1" view="pageBreakPreview" topLeftCell="D1" zoomScale="75" zoomScaleNormal="80" zoomScaleSheetLayoutView="75" workbookViewId="0">
      <selection activeCell="D105" sqref="D105"/>
    </sheetView>
  </sheetViews>
  <sheetFormatPr defaultColWidth="11" defaultRowHeight="15.75"/>
  <cols>
    <col min="1" max="1" width="22.25" style="1" customWidth="1"/>
    <col min="2" max="2" width="20.375" style="1" customWidth="1"/>
    <col min="3" max="3" width="33.125" style="12" customWidth="1"/>
    <col min="4" max="4" width="102.5" style="11" customWidth="1"/>
    <col min="5" max="8" width="13.625" style="17" bestFit="1" customWidth="1"/>
    <col min="9" max="9" width="16.125" style="23" customWidth="1"/>
    <col min="10" max="10" width="16.125" style="78" customWidth="1"/>
    <col min="11" max="11" width="14.75" style="17" customWidth="1"/>
    <col min="12" max="16384" width="11" style="1"/>
  </cols>
  <sheetData>
    <row r="1" spans="1:11" ht="18">
      <c r="A1" s="1" t="s">
        <v>136</v>
      </c>
      <c r="B1" s="43" t="s">
        <v>135</v>
      </c>
      <c r="C1" s="12" t="s">
        <v>134</v>
      </c>
    </row>
    <row r="3" spans="1:11" ht="69" customHeight="1">
      <c r="A3" s="10" t="s">
        <v>47</v>
      </c>
      <c r="B3" s="10" t="s">
        <v>46</v>
      </c>
      <c r="C3" s="10" t="s">
        <v>18</v>
      </c>
      <c r="D3" s="10" t="s">
        <v>17</v>
      </c>
      <c r="E3" s="41" t="s">
        <v>115</v>
      </c>
      <c r="F3" s="40" t="s">
        <v>116</v>
      </c>
      <c r="G3" s="40" t="s">
        <v>117</v>
      </c>
      <c r="H3" s="40" t="s">
        <v>118</v>
      </c>
      <c r="I3" s="58" t="s">
        <v>0</v>
      </c>
      <c r="J3" s="79"/>
      <c r="K3" s="64" t="s">
        <v>129</v>
      </c>
    </row>
    <row r="4" spans="1:11" ht="24" customHeight="1">
      <c r="A4" s="10"/>
      <c r="B4" s="126"/>
      <c r="C4" s="127"/>
      <c r="D4" s="128"/>
      <c r="E4" s="40" t="s">
        <v>87</v>
      </c>
      <c r="F4" s="40" t="s">
        <v>87</v>
      </c>
      <c r="G4" s="40" t="s">
        <v>87</v>
      </c>
      <c r="H4" s="40" t="s">
        <v>87</v>
      </c>
      <c r="I4" s="59" t="s">
        <v>87</v>
      </c>
      <c r="J4" s="79"/>
      <c r="K4" s="64"/>
    </row>
    <row r="5" spans="1:11" ht="90.75" customHeight="1">
      <c r="A5" s="112" t="s">
        <v>77</v>
      </c>
      <c r="B5" s="113" t="s">
        <v>76</v>
      </c>
      <c r="C5" s="38" t="s">
        <v>23</v>
      </c>
      <c r="D5" s="39" t="s">
        <v>15</v>
      </c>
      <c r="E5" s="37">
        <v>10500</v>
      </c>
      <c r="F5" s="37">
        <v>10500</v>
      </c>
      <c r="G5" s="37">
        <v>10500</v>
      </c>
      <c r="H5" s="37">
        <v>10500</v>
      </c>
      <c r="I5" s="60">
        <v>42000</v>
      </c>
      <c r="J5" s="44"/>
      <c r="K5" s="65">
        <f>5*12*4</f>
        <v>240</v>
      </c>
    </row>
    <row r="6" spans="1:11" ht="31.5" customHeight="1">
      <c r="A6" s="112"/>
      <c r="B6" s="113"/>
      <c r="C6" s="86" t="s">
        <v>24</v>
      </c>
      <c r="D6" s="24" t="s">
        <v>16</v>
      </c>
      <c r="E6" s="90">
        <v>8400</v>
      </c>
      <c r="F6" s="90">
        <v>8400</v>
      </c>
      <c r="G6" s="90">
        <v>8400</v>
      </c>
      <c r="H6" s="90">
        <v>8400</v>
      </c>
      <c r="I6" s="129">
        <v>33600</v>
      </c>
      <c r="J6" s="44"/>
      <c r="K6" s="84">
        <f>5*12*4</f>
        <v>240</v>
      </c>
    </row>
    <row r="7" spans="1:11">
      <c r="A7" s="112"/>
      <c r="B7" s="113"/>
      <c r="C7" s="86"/>
      <c r="D7" s="24" t="s">
        <v>43</v>
      </c>
      <c r="E7" s="91"/>
      <c r="F7" s="91"/>
      <c r="G7" s="91"/>
      <c r="H7" s="91"/>
      <c r="I7" s="130"/>
      <c r="J7" s="44"/>
      <c r="K7" s="84"/>
    </row>
    <row r="8" spans="1:11">
      <c r="A8" s="112"/>
      <c r="B8" s="113"/>
      <c r="C8" s="86"/>
      <c r="D8" s="25" t="s">
        <v>19</v>
      </c>
      <c r="E8" s="92"/>
      <c r="F8" s="92"/>
      <c r="G8" s="92"/>
      <c r="H8" s="92"/>
      <c r="I8" s="131"/>
      <c r="J8" s="44"/>
      <c r="K8" s="84"/>
    </row>
    <row r="9" spans="1:11" ht="39.75" customHeight="1">
      <c r="A9" s="112"/>
      <c r="B9" s="113"/>
      <c r="C9" s="132" t="s">
        <v>25</v>
      </c>
      <c r="D9" s="24" t="s">
        <v>44</v>
      </c>
      <c r="E9" s="90">
        <v>18900</v>
      </c>
      <c r="F9" s="90">
        <v>17850</v>
      </c>
      <c r="G9" s="90">
        <v>26250</v>
      </c>
      <c r="H9" s="90"/>
      <c r="I9" s="93">
        <v>63000</v>
      </c>
      <c r="J9" s="45"/>
      <c r="K9" s="84">
        <f>12*22*3</f>
        <v>792</v>
      </c>
    </row>
    <row r="10" spans="1:11" ht="30">
      <c r="A10" s="112"/>
      <c r="B10" s="113"/>
      <c r="C10" s="132"/>
      <c r="D10" s="24" t="s">
        <v>20</v>
      </c>
      <c r="E10" s="91"/>
      <c r="F10" s="91"/>
      <c r="G10" s="91"/>
      <c r="H10" s="91"/>
      <c r="I10" s="94"/>
      <c r="J10" s="45"/>
      <c r="K10" s="84"/>
    </row>
    <row r="11" spans="1:11">
      <c r="A11" s="112"/>
      <c r="B11" s="113"/>
      <c r="C11" s="132"/>
      <c r="D11" s="24" t="s">
        <v>21</v>
      </c>
      <c r="E11" s="92"/>
      <c r="F11" s="92"/>
      <c r="G11" s="92"/>
      <c r="H11" s="92"/>
      <c r="I11" s="95"/>
      <c r="J11" s="45"/>
      <c r="K11" s="84"/>
    </row>
    <row r="12" spans="1:11" ht="75">
      <c r="A12" s="112"/>
      <c r="B12" s="113"/>
      <c r="C12" s="86" t="s">
        <v>84</v>
      </c>
      <c r="D12" s="39" t="s">
        <v>22</v>
      </c>
      <c r="E12" s="116">
        <f>52500-10000</f>
        <v>42500</v>
      </c>
      <c r="F12" s="116">
        <f>52500-10000</f>
        <v>42500</v>
      </c>
      <c r="G12" s="116">
        <f>52500-10000</f>
        <v>42500</v>
      </c>
      <c r="H12" s="116">
        <f>52500-10000</f>
        <v>42500</v>
      </c>
      <c r="I12" s="93">
        <f>210000-40000</f>
        <v>170000</v>
      </c>
      <c r="J12" s="45"/>
      <c r="K12" s="84"/>
    </row>
    <row r="13" spans="1:11" ht="33" customHeight="1">
      <c r="A13" s="112"/>
      <c r="B13" s="113"/>
      <c r="C13" s="86"/>
      <c r="D13" s="39" t="s">
        <v>107</v>
      </c>
      <c r="E13" s="117"/>
      <c r="F13" s="117"/>
      <c r="G13" s="117"/>
      <c r="H13" s="117"/>
      <c r="I13" s="95"/>
      <c r="J13" s="45"/>
      <c r="K13" s="84"/>
    </row>
    <row r="14" spans="1:11" ht="30" customHeight="1">
      <c r="A14" s="112"/>
      <c r="B14" s="113"/>
      <c r="C14" s="123" t="s">
        <v>26</v>
      </c>
      <c r="D14" s="24" t="s">
        <v>50</v>
      </c>
      <c r="E14" s="96"/>
      <c r="F14" s="87">
        <f>94500-4500</f>
        <v>90000</v>
      </c>
      <c r="G14" s="87">
        <f>94500-4500</f>
        <v>90000</v>
      </c>
      <c r="H14" s="90">
        <f>21000-1000</f>
        <v>20000</v>
      </c>
      <c r="I14" s="93">
        <f>210000-9000-1000</f>
        <v>200000</v>
      </c>
      <c r="J14" s="45"/>
      <c r="K14" s="122">
        <f>20*12*4*2</f>
        <v>1920</v>
      </c>
    </row>
    <row r="15" spans="1:11" ht="48" customHeight="1">
      <c r="A15" s="112"/>
      <c r="B15" s="113"/>
      <c r="C15" s="124"/>
      <c r="D15" s="24" t="s">
        <v>51</v>
      </c>
      <c r="E15" s="97"/>
      <c r="F15" s="88"/>
      <c r="G15" s="88"/>
      <c r="H15" s="91"/>
      <c r="I15" s="94"/>
      <c r="J15" s="45"/>
      <c r="K15" s="122"/>
    </row>
    <row r="16" spans="1:11">
      <c r="A16" s="112"/>
      <c r="B16" s="113"/>
      <c r="C16" s="125"/>
      <c r="D16" s="25" t="s">
        <v>45</v>
      </c>
      <c r="E16" s="98"/>
      <c r="F16" s="89"/>
      <c r="G16" s="89"/>
      <c r="H16" s="92"/>
      <c r="I16" s="95"/>
      <c r="J16" s="45"/>
      <c r="K16" s="122"/>
    </row>
    <row r="17" spans="1:11" ht="15.75" customHeight="1">
      <c r="A17" s="112"/>
      <c r="B17" s="113"/>
      <c r="C17" s="86" t="s">
        <v>27</v>
      </c>
      <c r="D17" s="24" t="s">
        <v>94</v>
      </c>
      <c r="E17" s="87"/>
      <c r="F17" s="87">
        <f>78750-3750</f>
        <v>75000</v>
      </c>
      <c r="G17" s="87">
        <f>78750-3750</f>
        <v>75000</v>
      </c>
      <c r="H17" s="87">
        <f>21000-2000</f>
        <v>19000</v>
      </c>
      <c r="I17" s="93">
        <f>178500-9500</f>
        <v>169000</v>
      </c>
      <c r="J17" s="45"/>
      <c r="K17" s="122"/>
    </row>
    <row r="18" spans="1:11" ht="30">
      <c r="A18" s="112"/>
      <c r="B18" s="113"/>
      <c r="C18" s="86"/>
      <c r="D18" s="24" t="s">
        <v>52</v>
      </c>
      <c r="E18" s="88"/>
      <c r="F18" s="88"/>
      <c r="G18" s="88"/>
      <c r="H18" s="88"/>
      <c r="I18" s="94"/>
      <c r="J18" s="45"/>
      <c r="K18" s="122"/>
    </row>
    <row r="19" spans="1:11" ht="30">
      <c r="A19" s="112"/>
      <c r="B19" s="113"/>
      <c r="C19" s="86"/>
      <c r="D19" s="24" t="s">
        <v>53</v>
      </c>
      <c r="E19" s="88"/>
      <c r="F19" s="88"/>
      <c r="G19" s="88"/>
      <c r="H19" s="88"/>
      <c r="I19" s="94"/>
      <c r="J19" s="45"/>
      <c r="K19" s="122"/>
    </row>
    <row r="20" spans="1:11">
      <c r="A20" s="112"/>
      <c r="B20" s="113"/>
      <c r="C20" s="86"/>
      <c r="D20" s="24" t="s">
        <v>95</v>
      </c>
      <c r="E20" s="88"/>
      <c r="F20" s="88"/>
      <c r="G20" s="88"/>
      <c r="H20" s="88"/>
      <c r="I20" s="94"/>
      <c r="J20" s="45"/>
      <c r="K20" s="122"/>
    </row>
    <row r="21" spans="1:11" ht="30">
      <c r="A21" s="112"/>
      <c r="B21" s="113"/>
      <c r="C21" s="86"/>
      <c r="D21" s="24" t="s">
        <v>83</v>
      </c>
      <c r="E21" s="88"/>
      <c r="F21" s="88"/>
      <c r="G21" s="88"/>
      <c r="H21" s="88"/>
      <c r="I21" s="94"/>
      <c r="J21" s="45"/>
      <c r="K21" s="122"/>
    </row>
    <row r="22" spans="1:11">
      <c r="A22" s="112"/>
      <c r="B22" s="113"/>
      <c r="C22" s="86"/>
      <c r="D22" s="24" t="s">
        <v>54</v>
      </c>
      <c r="E22" s="88"/>
      <c r="F22" s="88"/>
      <c r="G22" s="88"/>
      <c r="H22" s="88"/>
      <c r="I22" s="94"/>
      <c r="J22" s="45"/>
      <c r="K22" s="122"/>
    </row>
    <row r="23" spans="1:11">
      <c r="A23" s="112"/>
      <c r="B23" s="113"/>
      <c r="C23" s="86"/>
      <c r="D23" s="25" t="s">
        <v>28</v>
      </c>
      <c r="E23" s="89"/>
      <c r="F23" s="89"/>
      <c r="G23" s="89"/>
      <c r="H23" s="89"/>
      <c r="I23" s="95"/>
      <c r="J23" s="45"/>
      <c r="K23" s="122"/>
    </row>
    <row r="24" spans="1:11" ht="30" customHeight="1">
      <c r="A24" s="112"/>
      <c r="B24" s="113"/>
      <c r="C24" s="86" t="s">
        <v>29</v>
      </c>
      <c r="D24" s="121" t="s">
        <v>55</v>
      </c>
      <c r="E24" s="87">
        <v>42000</v>
      </c>
      <c r="F24" s="90">
        <v>42000</v>
      </c>
      <c r="G24" s="90">
        <v>21000</v>
      </c>
      <c r="H24" s="90"/>
      <c r="I24" s="103">
        <v>105000</v>
      </c>
      <c r="J24" s="45"/>
      <c r="K24" s="118">
        <f>20*12*4/3</f>
        <v>320</v>
      </c>
    </row>
    <row r="25" spans="1:11">
      <c r="A25" s="112"/>
      <c r="B25" s="113"/>
      <c r="C25" s="86"/>
      <c r="D25" s="121"/>
      <c r="E25" s="88"/>
      <c r="F25" s="91"/>
      <c r="G25" s="91"/>
      <c r="H25" s="91"/>
      <c r="I25" s="103"/>
      <c r="J25" s="45"/>
      <c r="K25" s="119"/>
    </row>
    <row r="26" spans="1:11">
      <c r="A26" s="112"/>
      <c r="B26" s="113"/>
      <c r="C26" s="86"/>
      <c r="D26" s="24" t="s">
        <v>96</v>
      </c>
      <c r="E26" s="88">
        <v>0</v>
      </c>
      <c r="F26" s="91"/>
      <c r="G26" s="91"/>
      <c r="H26" s="91"/>
      <c r="I26" s="103"/>
      <c r="J26" s="45"/>
      <c r="K26" s="119"/>
    </row>
    <row r="27" spans="1:11">
      <c r="A27" s="112"/>
      <c r="B27" s="113"/>
      <c r="C27" s="86"/>
      <c r="D27" s="25" t="s">
        <v>30</v>
      </c>
      <c r="E27" s="89"/>
      <c r="F27" s="92"/>
      <c r="G27" s="92"/>
      <c r="H27" s="92"/>
      <c r="I27" s="103"/>
      <c r="J27" s="45"/>
      <c r="K27" s="119"/>
    </row>
    <row r="28" spans="1:11" ht="30">
      <c r="A28" s="112"/>
      <c r="B28" s="115" t="s">
        <v>48</v>
      </c>
      <c r="C28" s="86" t="s">
        <v>39</v>
      </c>
      <c r="D28" s="24" t="s">
        <v>13</v>
      </c>
      <c r="E28" s="96"/>
      <c r="F28" s="90">
        <v>42000</v>
      </c>
      <c r="G28" s="90">
        <v>21000</v>
      </c>
      <c r="H28" s="116">
        <v>42000</v>
      </c>
      <c r="I28" s="103">
        <v>105000</v>
      </c>
      <c r="J28" s="45"/>
      <c r="K28" s="119"/>
    </row>
    <row r="29" spans="1:11" ht="48" customHeight="1">
      <c r="A29" s="112"/>
      <c r="B29" s="115"/>
      <c r="C29" s="86"/>
      <c r="D29" s="25" t="s">
        <v>106</v>
      </c>
      <c r="E29" s="98"/>
      <c r="F29" s="92"/>
      <c r="G29" s="92"/>
      <c r="H29" s="117"/>
      <c r="I29" s="103"/>
      <c r="J29" s="45"/>
      <c r="K29" s="119"/>
    </row>
    <row r="30" spans="1:11" ht="20.25" customHeight="1">
      <c r="A30" s="112"/>
      <c r="B30" s="115"/>
      <c r="C30" s="86" t="s">
        <v>111</v>
      </c>
      <c r="D30" s="9" t="s">
        <v>56</v>
      </c>
      <c r="E30" s="96"/>
      <c r="F30" s="90"/>
      <c r="G30" s="90"/>
      <c r="H30" s="90">
        <v>31500</v>
      </c>
      <c r="I30" s="103">
        <v>31500</v>
      </c>
      <c r="J30" s="45"/>
      <c r="K30" s="119"/>
    </row>
    <row r="31" spans="1:11" ht="30">
      <c r="A31" s="112"/>
      <c r="B31" s="115"/>
      <c r="C31" s="86"/>
      <c r="D31" s="9" t="s">
        <v>14</v>
      </c>
      <c r="E31" s="97"/>
      <c r="F31" s="91"/>
      <c r="G31" s="91"/>
      <c r="H31" s="91"/>
      <c r="I31" s="103"/>
      <c r="J31" s="45"/>
      <c r="K31" s="119"/>
    </row>
    <row r="32" spans="1:11" ht="27.75" customHeight="1">
      <c r="A32" s="112"/>
      <c r="B32" s="115"/>
      <c r="C32" s="86"/>
      <c r="D32" s="9" t="s">
        <v>57</v>
      </c>
      <c r="E32" s="98"/>
      <c r="F32" s="92"/>
      <c r="G32" s="92"/>
      <c r="H32" s="92"/>
      <c r="I32" s="103"/>
      <c r="J32" s="45"/>
      <c r="K32" s="119"/>
    </row>
    <row r="33" spans="1:11" ht="38.25" customHeight="1">
      <c r="A33" s="112"/>
      <c r="B33" s="115"/>
      <c r="C33" s="86" t="s">
        <v>110</v>
      </c>
      <c r="D33" s="24" t="s">
        <v>91</v>
      </c>
      <c r="E33" s="96"/>
      <c r="F33" s="87">
        <f>84000-14000</f>
        <v>70000</v>
      </c>
      <c r="G33" s="87">
        <f>84000-14000</f>
        <v>70000</v>
      </c>
      <c r="H33" s="90">
        <f>42000-2000</f>
        <v>40000</v>
      </c>
      <c r="I33" s="103">
        <f>210000-30000</f>
        <v>180000</v>
      </c>
      <c r="J33" s="45"/>
      <c r="K33" s="119"/>
    </row>
    <row r="34" spans="1:11" ht="30">
      <c r="A34" s="112"/>
      <c r="B34" s="115"/>
      <c r="C34" s="86"/>
      <c r="D34" s="24" t="s">
        <v>97</v>
      </c>
      <c r="E34" s="97"/>
      <c r="F34" s="88"/>
      <c r="G34" s="88"/>
      <c r="H34" s="91"/>
      <c r="I34" s="103"/>
      <c r="J34" s="45"/>
      <c r="K34" s="119"/>
    </row>
    <row r="35" spans="1:11" ht="30">
      <c r="A35" s="112"/>
      <c r="B35" s="115"/>
      <c r="C35" s="86"/>
      <c r="D35" s="9" t="s">
        <v>109</v>
      </c>
      <c r="E35" s="97"/>
      <c r="F35" s="88"/>
      <c r="G35" s="88"/>
      <c r="H35" s="91"/>
      <c r="I35" s="103"/>
      <c r="J35" s="45"/>
      <c r="K35" s="119"/>
    </row>
    <row r="36" spans="1:11" ht="57" customHeight="1">
      <c r="A36" s="112"/>
      <c r="B36" s="115"/>
      <c r="C36" s="86"/>
      <c r="D36" s="9" t="s">
        <v>108</v>
      </c>
      <c r="E36" s="97"/>
      <c r="F36" s="88"/>
      <c r="G36" s="88"/>
      <c r="H36" s="91"/>
      <c r="I36" s="103"/>
      <c r="J36" s="45"/>
      <c r="K36" s="119"/>
    </row>
    <row r="37" spans="1:11" ht="30">
      <c r="A37" s="112"/>
      <c r="B37" s="115"/>
      <c r="C37" s="86"/>
      <c r="D37" s="24" t="s">
        <v>98</v>
      </c>
      <c r="E37" s="97"/>
      <c r="F37" s="88"/>
      <c r="G37" s="88"/>
      <c r="H37" s="91"/>
      <c r="I37" s="103"/>
      <c r="J37" s="45"/>
      <c r="K37" s="119"/>
    </row>
    <row r="38" spans="1:11">
      <c r="A38" s="112"/>
      <c r="B38" s="115"/>
      <c r="C38" s="86"/>
      <c r="D38" s="25" t="s">
        <v>40</v>
      </c>
      <c r="E38" s="98"/>
      <c r="F38" s="89"/>
      <c r="G38" s="89"/>
      <c r="H38" s="92"/>
      <c r="I38" s="103"/>
      <c r="J38" s="45"/>
      <c r="K38" s="119"/>
    </row>
    <row r="39" spans="1:11" ht="30">
      <c r="A39" s="20"/>
      <c r="B39" s="21"/>
      <c r="C39" s="86" t="s">
        <v>88</v>
      </c>
      <c r="D39" s="25" t="s">
        <v>92</v>
      </c>
      <c r="E39" s="96"/>
      <c r="F39" s="87">
        <v>21000</v>
      </c>
      <c r="G39" s="87">
        <v>31500</v>
      </c>
      <c r="H39" s="87">
        <v>31500</v>
      </c>
      <c r="I39" s="103">
        <v>84000</v>
      </c>
      <c r="J39" s="45"/>
      <c r="K39" s="119"/>
    </row>
    <row r="40" spans="1:11" ht="45">
      <c r="A40" s="20"/>
      <c r="B40" s="21"/>
      <c r="C40" s="86"/>
      <c r="D40" s="25" t="s">
        <v>93</v>
      </c>
      <c r="E40" s="97"/>
      <c r="F40" s="88"/>
      <c r="G40" s="88"/>
      <c r="H40" s="88"/>
      <c r="I40" s="103"/>
      <c r="J40" s="45"/>
      <c r="K40" s="119"/>
    </row>
    <row r="41" spans="1:11" ht="45">
      <c r="A41" s="20"/>
      <c r="B41" s="21"/>
      <c r="C41" s="86"/>
      <c r="D41" s="25" t="s">
        <v>104</v>
      </c>
      <c r="E41" s="98"/>
      <c r="F41" s="89"/>
      <c r="G41" s="89"/>
      <c r="H41" s="89"/>
      <c r="I41" s="103"/>
      <c r="J41" s="45"/>
      <c r="K41" s="120"/>
    </row>
    <row r="42" spans="1:11" s="5" customFormat="1" ht="23.25">
      <c r="B42" s="6"/>
      <c r="C42" s="4"/>
      <c r="D42" s="13" t="s">
        <v>112</v>
      </c>
      <c r="E42" s="22">
        <f t="shared" ref="E42:H42" si="0">SUM(E5:E41)</f>
        <v>122300</v>
      </c>
      <c r="F42" s="22">
        <f t="shared" si="0"/>
        <v>419250</v>
      </c>
      <c r="G42" s="22">
        <f t="shared" si="0"/>
        <v>396150</v>
      </c>
      <c r="H42" s="22">
        <f t="shared" si="0"/>
        <v>245400</v>
      </c>
      <c r="I42" s="22">
        <f>SUM(I5:I41)</f>
        <v>1183100</v>
      </c>
      <c r="J42" s="80"/>
      <c r="K42" s="19"/>
    </row>
    <row r="43" spans="1:11" s="5" customFormat="1" ht="23.25">
      <c r="B43" s="6"/>
      <c r="C43" s="4"/>
      <c r="D43" s="13"/>
      <c r="E43" s="22"/>
      <c r="F43" s="22"/>
      <c r="G43" s="22"/>
      <c r="H43" s="22"/>
      <c r="I43" s="22"/>
      <c r="J43" s="80"/>
      <c r="K43" s="19"/>
    </row>
    <row r="44" spans="1:11" s="5" customFormat="1">
      <c r="B44" s="6"/>
      <c r="C44" s="4"/>
      <c r="D44" s="2"/>
      <c r="E44" s="26"/>
      <c r="F44" s="26"/>
      <c r="G44" s="26"/>
      <c r="H44" s="26"/>
      <c r="I44" s="18"/>
      <c r="J44" s="81"/>
      <c r="K44" s="15"/>
    </row>
    <row r="45" spans="1:11" ht="33.75" customHeight="1">
      <c r="A45" s="112" t="s">
        <v>49</v>
      </c>
      <c r="B45" s="113" t="s">
        <v>76</v>
      </c>
      <c r="C45" s="86" t="s">
        <v>85</v>
      </c>
      <c r="D45" s="24" t="s">
        <v>12</v>
      </c>
      <c r="E45" s="87">
        <v>63000</v>
      </c>
      <c r="F45" s="90">
        <f>215250-15250</f>
        <v>200000</v>
      </c>
      <c r="G45" s="90">
        <f>215250-15250</f>
        <v>200000</v>
      </c>
      <c r="H45" s="90">
        <f>215250-15250</f>
        <v>200000</v>
      </c>
      <c r="I45" s="93">
        <f>708750-15250*3</f>
        <v>663000</v>
      </c>
      <c r="J45" s="45"/>
      <c r="K45" s="84">
        <f>20*12*4*4</f>
        <v>3840</v>
      </c>
    </row>
    <row r="46" spans="1:11" ht="30">
      <c r="A46" s="112"/>
      <c r="B46" s="113"/>
      <c r="C46" s="86"/>
      <c r="D46" s="24" t="s">
        <v>58</v>
      </c>
      <c r="E46" s="88"/>
      <c r="F46" s="91"/>
      <c r="G46" s="91"/>
      <c r="H46" s="91"/>
      <c r="I46" s="94"/>
      <c r="J46" s="45"/>
      <c r="K46" s="84"/>
    </row>
    <row r="47" spans="1:11">
      <c r="A47" s="112"/>
      <c r="B47" s="113"/>
      <c r="C47" s="86"/>
      <c r="D47" s="24" t="s">
        <v>59</v>
      </c>
      <c r="E47" s="88"/>
      <c r="F47" s="91"/>
      <c r="G47" s="91"/>
      <c r="H47" s="91"/>
      <c r="I47" s="94"/>
      <c r="J47" s="45"/>
      <c r="K47" s="84"/>
    </row>
    <row r="48" spans="1:11">
      <c r="A48" s="112"/>
      <c r="B48" s="113"/>
      <c r="C48" s="86"/>
      <c r="D48" s="24" t="s">
        <v>99</v>
      </c>
      <c r="E48" s="88"/>
      <c r="F48" s="91"/>
      <c r="G48" s="91"/>
      <c r="H48" s="91"/>
      <c r="I48" s="94"/>
      <c r="J48" s="45"/>
      <c r="K48" s="84"/>
    </row>
    <row r="49" spans="1:11">
      <c r="A49" s="112"/>
      <c r="B49" s="113"/>
      <c r="C49" s="86"/>
      <c r="D49" s="24" t="s">
        <v>67</v>
      </c>
      <c r="E49" s="88"/>
      <c r="F49" s="91"/>
      <c r="G49" s="91"/>
      <c r="H49" s="91"/>
      <c r="I49" s="94"/>
      <c r="J49" s="45"/>
      <c r="K49" s="84"/>
    </row>
    <row r="50" spans="1:11" ht="30">
      <c r="A50" s="112"/>
      <c r="B50" s="113"/>
      <c r="C50" s="86"/>
      <c r="D50" s="24" t="s">
        <v>68</v>
      </c>
      <c r="E50" s="88"/>
      <c r="F50" s="91"/>
      <c r="G50" s="91"/>
      <c r="H50" s="91"/>
      <c r="I50" s="94"/>
      <c r="J50" s="45"/>
      <c r="K50" s="84"/>
    </row>
    <row r="51" spans="1:11" ht="30">
      <c r="A51" s="112"/>
      <c r="B51" s="113"/>
      <c r="C51" s="86"/>
      <c r="D51" s="24" t="s">
        <v>69</v>
      </c>
      <c r="E51" s="88"/>
      <c r="F51" s="91"/>
      <c r="G51" s="91"/>
      <c r="H51" s="91"/>
      <c r="I51" s="94"/>
      <c r="J51" s="45"/>
      <c r="K51" s="84"/>
    </row>
    <row r="52" spans="1:11" ht="30">
      <c r="A52" s="112"/>
      <c r="B52" s="113"/>
      <c r="C52" s="86"/>
      <c r="D52" s="24" t="s">
        <v>8</v>
      </c>
      <c r="E52" s="88"/>
      <c r="F52" s="91"/>
      <c r="G52" s="91"/>
      <c r="H52" s="91"/>
      <c r="I52" s="94"/>
      <c r="J52" s="45"/>
      <c r="K52" s="84"/>
    </row>
    <row r="53" spans="1:11" ht="6" customHeight="1">
      <c r="A53" s="112"/>
      <c r="B53" s="113"/>
      <c r="C53" s="86"/>
      <c r="D53" s="105" t="s">
        <v>31</v>
      </c>
      <c r="E53" s="88"/>
      <c r="F53" s="91"/>
      <c r="G53" s="91"/>
      <c r="H53" s="91"/>
      <c r="I53" s="94"/>
      <c r="J53" s="45"/>
      <c r="K53" s="84"/>
    </row>
    <row r="54" spans="1:11">
      <c r="A54" s="112"/>
      <c r="B54" s="113"/>
      <c r="C54" s="86"/>
      <c r="D54" s="108"/>
      <c r="E54" s="89"/>
      <c r="F54" s="92"/>
      <c r="G54" s="92"/>
      <c r="H54" s="92"/>
      <c r="I54" s="95"/>
      <c r="J54" s="45"/>
      <c r="K54" s="84"/>
    </row>
    <row r="55" spans="1:11" ht="45">
      <c r="A55" s="112"/>
      <c r="B55" s="113"/>
      <c r="C55" s="109" t="s">
        <v>86</v>
      </c>
      <c r="D55" s="9" t="s">
        <v>70</v>
      </c>
      <c r="E55" s="96"/>
      <c r="F55" s="90">
        <f>42000-4250</f>
        <v>37750</v>
      </c>
      <c r="G55" s="90">
        <v>189000</v>
      </c>
      <c r="H55" s="90">
        <v>189000</v>
      </c>
      <c r="I55" s="93">
        <f>420000-4250</f>
        <v>415750</v>
      </c>
      <c r="J55" s="45"/>
      <c r="K55" s="84"/>
    </row>
    <row r="56" spans="1:11">
      <c r="A56" s="112"/>
      <c r="B56" s="113"/>
      <c r="C56" s="110"/>
      <c r="D56" s="114" t="s">
        <v>71</v>
      </c>
      <c r="E56" s="97"/>
      <c r="F56" s="91"/>
      <c r="G56" s="91"/>
      <c r="H56" s="91"/>
      <c r="I56" s="94"/>
      <c r="J56" s="45"/>
      <c r="K56" s="84"/>
    </row>
    <row r="57" spans="1:11">
      <c r="A57" s="112"/>
      <c r="B57" s="113"/>
      <c r="C57" s="111"/>
      <c r="D57" s="114"/>
      <c r="E57" s="98"/>
      <c r="F57" s="92"/>
      <c r="G57" s="92"/>
      <c r="H57" s="92"/>
      <c r="I57" s="95"/>
      <c r="J57" s="45"/>
      <c r="K57" s="84"/>
    </row>
    <row r="58" spans="1:11" ht="30" customHeight="1">
      <c r="A58" s="112"/>
      <c r="B58" s="115" t="s">
        <v>48</v>
      </c>
      <c r="C58" s="86" t="s">
        <v>89</v>
      </c>
      <c r="D58" s="24" t="s">
        <v>60</v>
      </c>
      <c r="E58" s="87">
        <f>94500-4500</f>
        <v>90000</v>
      </c>
      <c r="F58" s="87">
        <f>220500-10500</f>
        <v>210000</v>
      </c>
      <c r="G58" s="87">
        <f>136500-10500</f>
        <v>126000</v>
      </c>
      <c r="H58" s="87">
        <f>126000-20000</f>
        <v>106000</v>
      </c>
      <c r="I58" s="103">
        <f>577500-45500</f>
        <v>532000</v>
      </c>
      <c r="J58" s="45"/>
      <c r="K58" s="84">
        <f>20*12*4*5</f>
        <v>4800</v>
      </c>
    </row>
    <row r="59" spans="1:11" ht="9" customHeight="1">
      <c r="A59" s="112"/>
      <c r="B59" s="115"/>
      <c r="C59" s="86"/>
      <c r="D59" s="105" t="s">
        <v>61</v>
      </c>
      <c r="E59" s="88"/>
      <c r="F59" s="88"/>
      <c r="G59" s="88"/>
      <c r="H59" s="88"/>
      <c r="I59" s="103"/>
      <c r="J59" s="45"/>
      <c r="K59" s="84"/>
    </row>
    <row r="60" spans="1:11" ht="10.5" customHeight="1">
      <c r="A60" s="112"/>
      <c r="B60" s="115"/>
      <c r="C60" s="86"/>
      <c r="D60" s="106"/>
      <c r="E60" s="88"/>
      <c r="F60" s="88"/>
      <c r="G60" s="88"/>
      <c r="H60" s="88"/>
      <c r="I60" s="103"/>
      <c r="J60" s="45"/>
      <c r="K60" s="84"/>
    </row>
    <row r="61" spans="1:11">
      <c r="A61" s="112"/>
      <c r="B61" s="115"/>
      <c r="C61" s="86"/>
      <c r="D61" s="24" t="s">
        <v>62</v>
      </c>
      <c r="E61" s="89"/>
      <c r="F61" s="89"/>
      <c r="G61" s="89"/>
      <c r="H61" s="89"/>
      <c r="I61" s="103"/>
      <c r="J61" s="45"/>
      <c r="K61" s="84"/>
    </row>
    <row r="62" spans="1:11">
      <c r="A62" s="112"/>
      <c r="B62" s="115"/>
      <c r="C62" s="86" t="s">
        <v>90</v>
      </c>
      <c r="D62" s="24" t="s">
        <v>63</v>
      </c>
      <c r="E62" s="87">
        <v>52500</v>
      </c>
      <c r="F62" s="87">
        <v>63000</v>
      </c>
      <c r="G62" s="87">
        <v>52500</v>
      </c>
      <c r="H62" s="87">
        <v>42000</v>
      </c>
      <c r="I62" s="103">
        <v>210000</v>
      </c>
      <c r="J62" s="45"/>
      <c r="K62" s="85">
        <f>20*12*4/3</f>
        <v>320</v>
      </c>
    </row>
    <row r="63" spans="1:11">
      <c r="A63" s="112"/>
      <c r="B63" s="115"/>
      <c r="C63" s="86"/>
      <c r="D63" s="24" t="s">
        <v>64</v>
      </c>
      <c r="E63" s="88"/>
      <c r="F63" s="88"/>
      <c r="G63" s="88"/>
      <c r="H63" s="88"/>
      <c r="I63" s="103"/>
      <c r="J63" s="45"/>
      <c r="K63" s="104"/>
    </row>
    <row r="64" spans="1:11" ht="30" customHeight="1">
      <c r="A64" s="112"/>
      <c r="B64" s="115"/>
      <c r="C64" s="86"/>
      <c r="D64" s="24" t="s">
        <v>65</v>
      </c>
      <c r="E64" s="88"/>
      <c r="F64" s="88"/>
      <c r="G64" s="88"/>
      <c r="H64" s="88"/>
      <c r="I64" s="103"/>
      <c r="J64" s="45"/>
      <c r="K64" s="104"/>
    </row>
    <row r="65" spans="1:11" ht="28.5" customHeight="1">
      <c r="A65" s="112"/>
      <c r="B65" s="115"/>
      <c r="C65" s="86"/>
      <c r="D65" s="24" t="s">
        <v>7</v>
      </c>
      <c r="E65" s="88"/>
      <c r="F65" s="88"/>
      <c r="G65" s="88"/>
      <c r="H65" s="88"/>
      <c r="I65" s="103"/>
      <c r="J65" s="45"/>
      <c r="K65" s="104"/>
    </row>
    <row r="66" spans="1:11" ht="30">
      <c r="A66" s="112"/>
      <c r="B66" s="115"/>
      <c r="C66" s="86"/>
      <c r="D66" s="24" t="s">
        <v>41</v>
      </c>
      <c r="E66" s="89"/>
      <c r="F66" s="89"/>
      <c r="G66" s="89"/>
      <c r="H66" s="89"/>
      <c r="I66" s="103"/>
      <c r="J66" s="45"/>
      <c r="K66" s="104"/>
    </row>
    <row r="67" spans="1:11">
      <c r="A67" s="112"/>
      <c r="B67" s="115"/>
      <c r="C67" s="86" t="s">
        <v>100</v>
      </c>
      <c r="D67" s="24" t="s">
        <v>4</v>
      </c>
      <c r="E67" s="96"/>
      <c r="F67" s="87">
        <v>105000</v>
      </c>
      <c r="G67" s="87">
        <v>157500</v>
      </c>
      <c r="H67" s="87">
        <v>157500</v>
      </c>
      <c r="I67" s="103">
        <v>420000</v>
      </c>
      <c r="J67" s="45"/>
      <c r="K67" s="104">
        <f>20*12*4/4</f>
        <v>240</v>
      </c>
    </row>
    <row r="68" spans="1:11" ht="30">
      <c r="A68" s="112"/>
      <c r="B68" s="115"/>
      <c r="C68" s="86"/>
      <c r="D68" s="24" t="s">
        <v>11</v>
      </c>
      <c r="E68" s="97"/>
      <c r="F68" s="88"/>
      <c r="G68" s="88"/>
      <c r="H68" s="88"/>
      <c r="I68" s="103"/>
      <c r="J68" s="45"/>
      <c r="K68" s="104"/>
    </row>
    <row r="69" spans="1:11" ht="28.5" customHeight="1">
      <c r="A69" s="112"/>
      <c r="B69" s="115"/>
      <c r="C69" s="86"/>
      <c r="D69" s="25" t="s">
        <v>42</v>
      </c>
      <c r="E69" s="98"/>
      <c r="F69" s="89"/>
      <c r="G69" s="89"/>
      <c r="H69" s="89"/>
      <c r="I69" s="103"/>
      <c r="J69" s="45"/>
      <c r="K69" s="107"/>
    </row>
    <row r="70" spans="1:11" s="5" customFormat="1" ht="23.25">
      <c r="B70" s="6"/>
      <c r="C70" s="4"/>
      <c r="D70" s="13" t="s">
        <v>113</v>
      </c>
      <c r="E70" s="22">
        <f>SUM(E45:E69)</f>
        <v>205500</v>
      </c>
      <c r="F70" s="22">
        <f>SUM(F45:F69)</f>
        <v>615750</v>
      </c>
      <c r="G70" s="22">
        <f>SUM(G45:G69)</f>
        <v>725000</v>
      </c>
      <c r="H70" s="22">
        <f>SUM(H45:H69)</f>
        <v>694500</v>
      </c>
      <c r="I70" s="22">
        <f>SUM(I45:I69)</f>
        <v>2240750</v>
      </c>
      <c r="J70" s="80"/>
      <c r="K70" s="19"/>
    </row>
    <row r="71" spans="1:11" s="5" customFormat="1" ht="23.25">
      <c r="B71" s="6"/>
      <c r="C71" s="4"/>
      <c r="D71" s="13"/>
      <c r="E71" s="22"/>
      <c r="F71" s="22"/>
      <c r="G71" s="22"/>
      <c r="H71" s="22"/>
      <c r="I71" s="22"/>
      <c r="J71" s="80"/>
      <c r="K71" s="19"/>
    </row>
    <row r="72" spans="1:11" s="5" customFormat="1" ht="23.25">
      <c r="B72" s="6"/>
      <c r="C72" s="4"/>
      <c r="D72" s="13"/>
      <c r="E72" s="22"/>
      <c r="F72" s="22"/>
      <c r="G72" s="22"/>
      <c r="H72" s="22"/>
      <c r="I72" s="22"/>
      <c r="J72" s="80"/>
      <c r="K72" s="19"/>
    </row>
    <row r="73" spans="1:11" ht="33.75" customHeight="1">
      <c r="A73" s="99" t="s">
        <v>105</v>
      </c>
      <c r="B73" s="100" t="s">
        <v>78</v>
      </c>
      <c r="C73" s="86" t="s">
        <v>32</v>
      </c>
      <c r="D73" s="24" t="s">
        <v>72</v>
      </c>
      <c r="E73" s="87">
        <v>52500</v>
      </c>
      <c r="F73" s="87">
        <v>147000</v>
      </c>
      <c r="G73" s="87">
        <v>126000</v>
      </c>
      <c r="H73" s="87">
        <v>126000</v>
      </c>
      <c r="I73" s="93">
        <v>451500</v>
      </c>
      <c r="J73" s="45"/>
      <c r="K73" s="84">
        <f>20*12*4*3</f>
        <v>2880</v>
      </c>
    </row>
    <row r="74" spans="1:11" ht="30">
      <c r="A74" s="99"/>
      <c r="B74" s="101"/>
      <c r="C74" s="86"/>
      <c r="D74" s="24" t="s">
        <v>74</v>
      </c>
      <c r="E74" s="88"/>
      <c r="F74" s="88"/>
      <c r="G74" s="88"/>
      <c r="H74" s="88"/>
      <c r="I74" s="94"/>
      <c r="J74" s="45"/>
      <c r="K74" s="84"/>
    </row>
    <row r="75" spans="1:11" ht="30">
      <c r="A75" s="99"/>
      <c r="B75" s="101"/>
      <c r="C75" s="86"/>
      <c r="D75" s="24" t="s">
        <v>73</v>
      </c>
      <c r="E75" s="88"/>
      <c r="F75" s="88"/>
      <c r="G75" s="88"/>
      <c r="H75" s="88"/>
      <c r="I75" s="94"/>
      <c r="J75" s="45"/>
      <c r="K75" s="84"/>
    </row>
    <row r="76" spans="1:11" ht="30">
      <c r="A76" s="99"/>
      <c r="B76" s="101"/>
      <c r="C76" s="86"/>
      <c r="D76" s="24" t="s">
        <v>75</v>
      </c>
      <c r="E76" s="88"/>
      <c r="F76" s="88"/>
      <c r="G76" s="88"/>
      <c r="H76" s="88"/>
      <c r="I76" s="94"/>
      <c r="J76" s="45"/>
      <c r="K76" s="84"/>
    </row>
    <row r="77" spans="1:11" ht="30">
      <c r="A77" s="99"/>
      <c r="B77" s="101"/>
      <c r="C77" s="86"/>
      <c r="D77" s="24" t="s">
        <v>102</v>
      </c>
      <c r="E77" s="88"/>
      <c r="F77" s="88"/>
      <c r="G77" s="88"/>
      <c r="H77" s="88"/>
      <c r="I77" s="94"/>
      <c r="J77" s="45"/>
      <c r="K77" s="84"/>
    </row>
    <row r="78" spans="1:11" ht="30">
      <c r="A78" s="99"/>
      <c r="B78" s="101"/>
      <c r="C78" s="86"/>
      <c r="D78" s="24" t="s">
        <v>103</v>
      </c>
      <c r="E78" s="88"/>
      <c r="F78" s="88"/>
      <c r="G78" s="88"/>
      <c r="H78" s="88"/>
      <c r="I78" s="94"/>
      <c r="J78" s="45"/>
      <c r="K78" s="84"/>
    </row>
    <row r="79" spans="1:11" ht="15.75" customHeight="1">
      <c r="A79" s="99"/>
      <c r="B79" s="101"/>
      <c r="C79" s="86"/>
      <c r="D79" s="24" t="s">
        <v>101</v>
      </c>
      <c r="E79" s="88"/>
      <c r="F79" s="88"/>
      <c r="G79" s="88"/>
      <c r="H79" s="88"/>
      <c r="I79" s="94"/>
      <c r="J79" s="45"/>
      <c r="K79" s="84"/>
    </row>
    <row r="80" spans="1:11" ht="15.75" customHeight="1">
      <c r="A80" s="99"/>
      <c r="B80" s="101"/>
      <c r="C80" s="86"/>
      <c r="D80" s="25" t="s">
        <v>33</v>
      </c>
      <c r="E80" s="89"/>
      <c r="F80" s="89"/>
      <c r="G80" s="89"/>
      <c r="H80" s="89"/>
      <c r="I80" s="95"/>
      <c r="J80" s="45"/>
      <c r="K80" s="84"/>
    </row>
    <row r="81" spans="1:12" ht="30">
      <c r="A81" s="99"/>
      <c r="B81" s="101"/>
      <c r="C81" s="86" t="s">
        <v>34</v>
      </c>
      <c r="D81" s="24" t="s">
        <v>6</v>
      </c>
      <c r="E81" s="87">
        <v>52500</v>
      </c>
      <c r="F81" s="87">
        <v>157500</v>
      </c>
      <c r="G81" s="87">
        <v>157500</v>
      </c>
      <c r="H81" s="87">
        <v>136500</v>
      </c>
      <c r="I81" s="93">
        <v>504000</v>
      </c>
      <c r="J81" s="45"/>
      <c r="K81" s="84"/>
    </row>
    <row r="82" spans="1:12" ht="26.25" customHeight="1">
      <c r="A82" s="99"/>
      <c r="B82" s="101"/>
      <c r="C82" s="86"/>
      <c r="D82" s="24" t="s">
        <v>66</v>
      </c>
      <c r="E82" s="88"/>
      <c r="F82" s="88"/>
      <c r="G82" s="88"/>
      <c r="H82" s="88"/>
      <c r="I82" s="94"/>
      <c r="J82" s="45"/>
      <c r="K82" s="84"/>
    </row>
    <row r="83" spans="1:12" ht="45">
      <c r="A83" s="99"/>
      <c r="B83" s="101"/>
      <c r="C83" s="86"/>
      <c r="D83" s="24" t="s">
        <v>10</v>
      </c>
      <c r="E83" s="88"/>
      <c r="F83" s="88"/>
      <c r="G83" s="88"/>
      <c r="H83" s="88"/>
      <c r="I83" s="94"/>
      <c r="J83" s="45"/>
      <c r="K83" s="84"/>
    </row>
    <row r="84" spans="1:12" ht="30">
      <c r="A84" s="99"/>
      <c r="B84" s="101"/>
      <c r="C84" s="86"/>
      <c r="D84" s="25" t="s">
        <v>9</v>
      </c>
      <c r="E84" s="89"/>
      <c r="F84" s="89"/>
      <c r="G84" s="89"/>
      <c r="H84" s="89"/>
      <c r="I84" s="95"/>
      <c r="J84" s="45"/>
      <c r="K84" s="84"/>
    </row>
    <row r="85" spans="1:12" ht="30">
      <c r="A85" s="99"/>
      <c r="B85" s="101"/>
      <c r="C85" s="86" t="s">
        <v>35</v>
      </c>
      <c r="D85" s="24" t="s">
        <v>5</v>
      </c>
      <c r="E85" s="96"/>
      <c r="F85" s="90"/>
      <c r="G85" s="87">
        <v>94500</v>
      </c>
      <c r="H85" s="87">
        <v>94500</v>
      </c>
      <c r="I85" s="93">
        <v>189000</v>
      </c>
      <c r="J85" s="45"/>
      <c r="K85" s="84"/>
    </row>
    <row r="86" spans="1:12" ht="34.5" customHeight="1">
      <c r="A86" s="99"/>
      <c r="B86" s="101"/>
      <c r="C86" s="86"/>
      <c r="D86" s="25" t="s">
        <v>36</v>
      </c>
      <c r="E86" s="98"/>
      <c r="F86" s="92"/>
      <c r="G86" s="89"/>
      <c r="H86" s="89"/>
      <c r="I86" s="95"/>
      <c r="J86" s="45"/>
      <c r="K86" s="84"/>
    </row>
    <row r="87" spans="1:12" ht="22.5" customHeight="1">
      <c r="A87" s="99"/>
      <c r="B87" s="101"/>
      <c r="C87" s="86" t="s">
        <v>38</v>
      </c>
      <c r="D87" s="24" t="s">
        <v>3</v>
      </c>
      <c r="E87" s="96"/>
      <c r="F87" s="90"/>
      <c r="G87" s="90">
        <v>42000</v>
      </c>
      <c r="H87" s="90">
        <v>42000</v>
      </c>
      <c r="I87" s="93">
        <v>84000</v>
      </c>
      <c r="J87" s="45"/>
      <c r="K87" s="84"/>
    </row>
    <row r="88" spans="1:12" ht="24" customHeight="1">
      <c r="A88" s="99"/>
      <c r="B88" s="101"/>
      <c r="C88" s="86"/>
      <c r="D88" s="24" t="s">
        <v>2</v>
      </c>
      <c r="E88" s="97"/>
      <c r="F88" s="91"/>
      <c r="G88" s="91"/>
      <c r="H88" s="91"/>
      <c r="I88" s="94"/>
      <c r="J88" s="45"/>
      <c r="K88" s="84"/>
    </row>
    <row r="89" spans="1:12" ht="24.75" customHeight="1">
      <c r="A89" s="99"/>
      <c r="B89" s="101"/>
      <c r="C89" s="86"/>
      <c r="D89" s="24" t="s">
        <v>1</v>
      </c>
      <c r="E89" s="97"/>
      <c r="F89" s="91"/>
      <c r="G89" s="91"/>
      <c r="H89" s="91"/>
      <c r="I89" s="94"/>
      <c r="J89" s="45"/>
      <c r="K89" s="84"/>
    </row>
    <row r="90" spans="1:12" ht="24.75" customHeight="1">
      <c r="A90" s="99"/>
      <c r="B90" s="102"/>
      <c r="C90" s="86"/>
      <c r="D90" s="25" t="s">
        <v>37</v>
      </c>
      <c r="E90" s="98"/>
      <c r="F90" s="92"/>
      <c r="G90" s="92"/>
      <c r="H90" s="92"/>
      <c r="I90" s="95"/>
      <c r="J90" s="45"/>
      <c r="K90" s="85"/>
    </row>
    <row r="91" spans="1:12" s="5" customFormat="1" ht="36">
      <c r="B91" s="3"/>
      <c r="C91" s="4"/>
      <c r="D91" s="13" t="s">
        <v>114</v>
      </c>
      <c r="E91" s="14">
        <f>SUM(E73:E90)</f>
        <v>105000</v>
      </c>
      <c r="F91" s="14">
        <f>SUM(F73:F90)</f>
        <v>304500</v>
      </c>
      <c r="G91" s="14">
        <f>SUM(G73:G90)</f>
        <v>420000</v>
      </c>
      <c r="H91" s="14">
        <f>SUM(H73:H90)</f>
        <v>399000</v>
      </c>
      <c r="I91" s="16">
        <f>SUM(I73:I90)</f>
        <v>1228500</v>
      </c>
      <c r="J91" s="67"/>
      <c r="K91" s="83"/>
    </row>
    <row r="92" spans="1:12" s="7" customFormat="1" ht="36">
      <c r="B92" s="8"/>
      <c r="C92" s="4"/>
      <c r="D92" s="28" t="s">
        <v>119</v>
      </c>
      <c r="E92" s="19">
        <f>E91+E70+E42</f>
        <v>432800</v>
      </c>
      <c r="F92" s="19">
        <f t="shared" ref="F92:I92" si="1">F91+F70+F42</f>
        <v>1339500</v>
      </c>
      <c r="G92" s="19">
        <f t="shared" si="1"/>
        <v>1541150</v>
      </c>
      <c r="H92" s="19">
        <f t="shared" si="1"/>
        <v>1338900</v>
      </c>
      <c r="I92" s="19">
        <f t="shared" si="1"/>
        <v>4652350</v>
      </c>
      <c r="J92" s="68"/>
      <c r="K92" s="19"/>
    </row>
    <row r="93" spans="1:12">
      <c r="C93" s="1"/>
      <c r="D93" s="12"/>
      <c r="E93" s="27"/>
      <c r="F93" s="27"/>
      <c r="G93" s="27"/>
      <c r="H93" s="27"/>
      <c r="I93" s="12"/>
      <c r="J93" s="69"/>
      <c r="K93" s="12"/>
      <c r="L93" s="12"/>
    </row>
    <row r="94" spans="1:12">
      <c r="J94" s="66"/>
    </row>
    <row r="95" spans="1:12" ht="28.5">
      <c r="D95" s="57" t="s">
        <v>133</v>
      </c>
      <c r="J95" s="66"/>
    </row>
    <row r="96" spans="1:12" ht="21">
      <c r="D96" s="29"/>
      <c r="E96" s="42" t="s">
        <v>120</v>
      </c>
      <c r="F96" s="42" t="s">
        <v>121</v>
      </c>
      <c r="G96" s="42" t="s">
        <v>122</v>
      </c>
      <c r="H96" s="42" t="s">
        <v>123</v>
      </c>
      <c r="I96" s="61" t="s">
        <v>0</v>
      </c>
      <c r="J96" s="70"/>
    </row>
    <row r="97" spans="4:10" ht="21">
      <c r="D97" s="30" t="s">
        <v>82</v>
      </c>
      <c r="E97" s="31">
        <f>E42</f>
        <v>122300</v>
      </c>
      <c r="F97" s="31">
        <f t="shared" ref="F97:H97" si="2">F42</f>
        <v>419250</v>
      </c>
      <c r="G97" s="31">
        <f t="shared" si="2"/>
        <v>396150</v>
      </c>
      <c r="H97" s="31">
        <f t="shared" si="2"/>
        <v>245400</v>
      </c>
      <c r="I97" s="62">
        <f>SUM(E97:H97)</f>
        <v>1183100</v>
      </c>
      <c r="J97" s="71"/>
    </row>
    <row r="98" spans="4:10" ht="21">
      <c r="D98" s="30" t="s">
        <v>80</v>
      </c>
      <c r="E98" s="31">
        <f>E70</f>
        <v>205500</v>
      </c>
      <c r="F98" s="31">
        <f t="shared" ref="F98:H98" si="3">F70</f>
        <v>615750</v>
      </c>
      <c r="G98" s="31">
        <f t="shared" si="3"/>
        <v>725000</v>
      </c>
      <c r="H98" s="31">
        <f t="shared" si="3"/>
        <v>694500</v>
      </c>
      <c r="I98" s="62">
        <f>SUM(E98:H98)</f>
        <v>2240750</v>
      </c>
      <c r="J98" s="71"/>
    </row>
    <row r="99" spans="4:10" ht="21">
      <c r="D99" s="30" t="s">
        <v>81</v>
      </c>
      <c r="E99" s="31">
        <f>E91</f>
        <v>105000</v>
      </c>
      <c r="F99" s="31">
        <f t="shared" ref="F99:H99" si="4">F91</f>
        <v>304500</v>
      </c>
      <c r="G99" s="31">
        <f t="shared" si="4"/>
        <v>420000</v>
      </c>
      <c r="H99" s="31">
        <f t="shared" si="4"/>
        <v>399000</v>
      </c>
      <c r="I99" s="62">
        <f>SUM(E99:H99)</f>
        <v>1228500</v>
      </c>
      <c r="J99" s="71"/>
    </row>
    <row r="100" spans="4:10" ht="21">
      <c r="D100" s="32" t="s">
        <v>137</v>
      </c>
      <c r="E100" s="31">
        <v>22365</v>
      </c>
      <c r="F100" s="31">
        <v>70087.5</v>
      </c>
      <c r="G100" s="31">
        <v>79957.5</v>
      </c>
      <c r="H100" s="31">
        <v>69457.5</v>
      </c>
      <c r="I100" s="62">
        <v>241867.5</v>
      </c>
      <c r="J100" s="71"/>
    </row>
    <row r="101" spans="4:10" ht="21">
      <c r="D101" s="33" t="s">
        <v>79</v>
      </c>
      <c r="E101" s="34">
        <f>SUM(E97:E100)</f>
        <v>455165</v>
      </c>
      <c r="F101" s="34">
        <f t="shared" ref="F101:I101" si="5">SUM(F97:F100)</f>
        <v>1409587.5</v>
      </c>
      <c r="G101" s="34">
        <f t="shared" si="5"/>
        <v>1621107.5</v>
      </c>
      <c r="H101" s="34">
        <f t="shared" si="5"/>
        <v>1408357.5</v>
      </c>
      <c r="I101" s="63">
        <f t="shared" si="5"/>
        <v>4894217.5</v>
      </c>
      <c r="J101" s="72"/>
    </row>
    <row r="102" spans="4:10" ht="21">
      <c r="D102" s="29"/>
      <c r="E102" s="35"/>
      <c r="F102" s="35"/>
      <c r="G102" s="35"/>
      <c r="H102" s="35"/>
      <c r="I102" s="36"/>
      <c r="J102" s="73"/>
    </row>
    <row r="103" spans="4:10">
      <c r="J103" s="66"/>
    </row>
    <row r="104" spans="4:10">
      <c r="J104" s="66"/>
    </row>
    <row r="105" spans="4:10">
      <c r="E105" s="46"/>
      <c r="F105" s="46"/>
      <c r="G105" s="56" t="s">
        <v>132</v>
      </c>
      <c r="I105" s="47">
        <v>1000000</v>
      </c>
      <c r="J105" s="74"/>
    </row>
    <row r="106" spans="4:10">
      <c r="E106" s="46"/>
      <c r="F106" s="46"/>
      <c r="G106" s="56" t="s">
        <v>131</v>
      </c>
      <c r="I106" s="47">
        <f>I105*1.079218</f>
        <v>1079218</v>
      </c>
      <c r="J106" s="74"/>
    </row>
    <row r="107" spans="4:10">
      <c r="D107" s="48" t="s">
        <v>130</v>
      </c>
      <c r="E107" s="49">
        <v>780</v>
      </c>
      <c r="F107" s="46"/>
      <c r="G107" s="17" t="s">
        <v>124</v>
      </c>
      <c r="I107" s="47">
        <f>4000000-185000</f>
        <v>3815000</v>
      </c>
      <c r="J107" s="74"/>
    </row>
    <row r="108" spans="4:10">
      <c r="D108" s="48"/>
      <c r="E108" s="49"/>
      <c r="F108" s="46"/>
      <c r="G108" s="50" t="s">
        <v>125</v>
      </c>
      <c r="I108" s="51">
        <f>I106+I107</f>
        <v>4894218</v>
      </c>
      <c r="J108" s="75"/>
    </row>
    <row r="109" spans="4:10">
      <c r="E109" s="52"/>
      <c r="F109" s="52"/>
      <c r="G109" s="52"/>
      <c r="H109" s="52"/>
      <c r="I109" s="53"/>
      <c r="J109" s="76"/>
    </row>
    <row r="110" spans="4:10">
      <c r="D110" s="55" t="s">
        <v>126</v>
      </c>
      <c r="E110" s="52"/>
      <c r="F110" s="52"/>
      <c r="G110" s="52"/>
      <c r="H110" s="52"/>
      <c r="I110" s="47"/>
      <c r="J110" s="74"/>
    </row>
    <row r="111" spans="4:10">
      <c r="D111" s="55" t="s">
        <v>127</v>
      </c>
      <c r="E111" s="52"/>
      <c r="F111" s="52"/>
      <c r="G111" s="52"/>
      <c r="H111" s="52"/>
      <c r="I111" s="53"/>
      <c r="J111" s="76"/>
    </row>
    <row r="112" spans="4:10">
      <c r="D112" s="55" t="s">
        <v>128</v>
      </c>
      <c r="E112" s="52"/>
      <c r="F112" s="52"/>
      <c r="G112" s="52"/>
      <c r="H112" s="52"/>
      <c r="I112" s="53"/>
      <c r="J112" s="76"/>
    </row>
    <row r="113" spans="5:10">
      <c r="E113" s="52"/>
      <c r="F113" s="52"/>
      <c r="G113" s="52"/>
      <c r="H113" s="52"/>
      <c r="I113" s="54"/>
      <c r="J113" s="77"/>
    </row>
    <row r="114" spans="5:10">
      <c r="E114" s="52"/>
      <c r="F114" s="52"/>
      <c r="G114" s="52"/>
      <c r="H114" s="46"/>
      <c r="I114" s="47"/>
      <c r="J114" s="82"/>
    </row>
  </sheetData>
  <mergeCells count="136">
    <mergeCell ref="B4:D4"/>
    <mergeCell ref="I6:I8"/>
    <mergeCell ref="K6:K8"/>
    <mergeCell ref="C9:C11"/>
    <mergeCell ref="E9:E11"/>
    <mergeCell ref="F9:F11"/>
    <mergeCell ref="G9:G11"/>
    <mergeCell ref="F6:F8"/>
    <mergeCell ref="G6:G8"/>
    <mergeCell ref="H6:H8"/>
    <mergeCell ref="C6:C8"/>
    <mergeCell ref="E6:E8"/>
    <mergeCell ref="G12:G13"/>
    <mergeCell ref="H12:H13"/>
    <mergeCell ref="I12:I13"/>
    <mergeCell ref="C14:C16"/>
    <mergeCell ref="E14:E16"/>
    <mergeCell ref="F14:F16"/>
    <mergeCell ref="H9:H11"/>
    <mergeCell ref="I9:I11"/>
    <mergeCell ref="K9:K13"/>
    <mergeCell ref="C12:C13"/>
    <mergeCell ref="E12:E13"/>
    <mergeCell ref="F12:F13"/>
    <mergeCell ref="H24:H27"/>
    <mergeCell ref="I24:I27"/>
    <mergeCell ref="K24:K41"/>
    <mergeCell ref="B28:B38"/>
    <mergeCell ref="C28:C29"/>
    <mergeCell ref="E28:E29"/>
    <mergeCell ref="I17:I23"/>
    <mergeCell ref="C24:C27"/>
    <mergeCell ref="D24:D25"/>
    <mergeCell ref="E24:E27"/>
    <mergeCell ref="F24:F27"/>
    <mergeCell ref="G24:G27"/>
    <mergeCell ref="K14:K23"/>
    <mergeCell ref="C17:C23"/>
    <mergeCell ref="E17:E23"/>
    <mergeCell ref="F17:F23"/>
    <mergeCell ref="G17:G23"/>
    <mergeCell ref="H17:H23"/>
    <mergeCell ref="G14:G16"/>
    <mergeCell ref="H14:H16"/>
    <mergeCell ref="I14:I16"/>
    <mergeCell ref="B5:B27"/>
    <mergeCell ref="I30:I32"/>
    <mergeCell ref="C33:C38"/>
    <mergeCell ref="G33:G38"/>
    <mergeCell ref="I28:I29"/>
    <mergeCell ref="C30:C32"/>
    <mergeCell ref="E30:E32"/>
    <mergeCell ref="F30:F32"/>
    <mergeCell ref="G30:G32"/>
    <mergeCell ref="H30:H32"/>
    <mergeCell ref="F28:F29"/>
    <mergeCell ref="G28:G29"/>
    <mergeCell ref="H28:H29"/>
    <mergeCell ref="H39:H41"/>
    <mergeCell ref="I39:I41"/>
    <mergeCell ref="A45:A69"/>
    <mergeCell ref="B45:B57"/>
    <mergeCell ref="C45:C54"/>
    <mergeCell ref="E45:E54"/>
    <mergeCell ref="H33:H38"/>
    <mergeCell ref="I33:I38"/>
    <mergeCell ref="C39:C41"/>
    <mergeCell ref="E39:E41"/>
    <mergeCell ref="F39:F41"/>
    <mergeCell ref="G39:G41"/>
    <mergeCell ref="A5:A38"/>
    <mergeCell ref="H55:H57"/>
    <mergeCell ref="I55:I57"/>
    <mergeCell ref="D56:D57"/>
    <mergeCell ref="B58:B69"/>
    <mergeCell ref="C58:C61"/>
    <mergeCell ref="E58:E61"/>
    <mergeCell ref="I45:I54"/>
    <mergeCell ref="H62:H66"/>
    <mergeCell ref="I62:I66"/>
    <mergeCell ref="E33:E38"/>
    <mergeCell ref="F33:F38"/>
    <mergeCell ref="K45:K57"/>
    <mergeCell ref="D53:D54"/>
    <mergeCell ref="C55:C57"/>
    <mergeCell ref="E55:E57"/>
    <mergeCell ref="F55:F57"/>
    <mergeCell ref="G55:G57"/>
    <mergeCell ref="F45:F54"/>
    <mergeCell ref="G45:G54"/>
    <mergeCell ref="H45:H54"/>
    <mergeCell ref="K62:K66"/>
    <mergeCell ref="C67:C69"/>
    <mergeCell ref="E67:E69"/>
    <mergeCell ref="F67:F69"/>
    <mergeCell ref="I58:I61"/>
    <mergeCell ref="K58:K61"/>
    <mergeCell ref="D59:D60"/>
    <mergeCell ref="C62:C66"/>
    <mergeCell ref="E62:E66"/>
    <mergeCell ref="F62:F66"/>
    <mergeCell ref="G62:G66"/>
    <mergeCell ref="F58:F61"/>
    <mergeCell ref="G58:G61"/>
    <mergeCell ref="H58:H61"/>
    <mergeCell ref="K67:K69"/>
    <mergeCell ref="A73:A90"/>
    <mergeCell ref="B73:B90"/>
    <mergeCell ref="C73:C80"/>
    <mergeCell ref="E73:E80"/>
    <mergeCell ref="F73:F80"/>
    <mergeCell ref="G73:G80"/>
    <mergeCell ref="G67:G69"/>
    <mergeCell ref="H67:H69"/>
    <mergeCell ref="I67:I69"/>
    <mergeCell ref="G81:G84"/>
    <mergeCell ref="H81:H84"/>
    <mergeCell ref="I81:I84"/>
    <mergeCell ref="H73:H80"/>
    <mergeCell ref="I73:I80"/>
    <mergeCell ref="K73:K90"/>
    <mergeCell ref="C81:C84"/>
    <mergeCell ref="E81:E84"/>
    <mergeCell ref="F81:F84"/>
    <mergeCell ref="G87:G90"/>
    <mergeCell ref="H87:H90"/>
    <mergeCell ref="I87:I90"/>
    <mergeCell ref="G85:G86"/>
    <mergeCell ref="H85:H86"/>
    <mergeCell ref="I85:I86"/>
    <mergeCell ref="C87:C90"/>
    <mergeCell ref="E87:E90"/>
    <mergeCell ref="F87:F90"/>
    <mergeCell ref="C85:C86"/>
    <mergeCell ref="E85:E86"/>
    <mergeCell ref="F85:F86"/>
  </mergeCells>
  <pageMargins left="0.70866141732283472" right="0.70866141732283472" top="0.74803149606299213" bottom="0.74803149606299213" header="0.31496062992125984" footer="0.31496062992125984"/>
  <pageSetup paperSize="9" scale="43" fitToHeight="0" orientation="landscape" r:id="rId1"/>
  <rowBreaks count="2" manualBreakCount="2">
    <brk id="42" max="16383" man="1"/>
    <brk id="7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Budget_per Ouptut and ouctome</vt:lpstr>
      <vt:lpstr>'Budget_per Ouptut and ouctome'!Print_Area</vt:lpstr>
    </vt:vector>
  </TitlesOfParts>
  <Company>UN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aknapp</dc:creator>
  <cp:lastModifiedBy>Elena.Echim</cp:lastModifiedBy>
  <cp:lastPrinted>2016-01-26T12:33:48Z</cp:lastPrinted>
  <dcterms:created xsi:type="dcterms:W3CDTF">2010-02-24T05:56:31Z</dcterms:created>
  <dcterms:modified xsi:type="dcterms:W3CDTF">2016-05-13T11:30:41Z</dcterms:modified>
</cp:coreProperties>
</file>